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18915" windowHeight="11985" activeTab="1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</sheets>
  <definedNames>
    <definedName name="_xlnm.Print_Area" localSheetId="0">'gennaio'!$B$2:$O$47</definedName>
  </definedNames>
  <calcPr fullCalcOnLoad="1"/>
</workbook>
</file>

<file path=xl/comments1.xml><?xml version="1.0" encoding="utf-8"?>
<comments xmlns="http://schemas.openxmlformats.org/spreadsheetml/2006/main">
  <authors>
    <author>Peter Stoffer</author>
  </authors>
  <commentLis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10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11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12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2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</commentList>
</comments>
</file>

<file path=xl/comments3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</commentList>
</comments>
</file>

<file path=xl/comments4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5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6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7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8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comments9.xml><?xml version="1.0" encoding="utf-8"?>
<comments xmlns="http://schemas.openxmlformats.org/spreadsheetml/2006/main">
  <authors>
    <author>Peter Stoffer</author>
  </authors>
  <commentList>
    <comment ref="G4" authorId="0">
      <text>
        <r>
          <rPr>
            <sz val="12"/>
            <rFont val="Arial"/>
            <family val="2"/>
          </rPr>
          <t>Nome dell'istituto di impiego</t>
        </r>
      </text>
    </comment>
    <comment ref="G5" authorId="0">
      <text>
        <r>
          <rPr>
            <sz val="12"/>
            <rFont val="Arial"/>
            <family val="2"/>
          </rPr>
          <t>Nome del civilista</t>
        </r>
      </text>
    </comment>
    <comment ref="G6" authorId="0">
      <text>
        <r>
          <rPr>
            <sz val="12"/>
            <rFont val="Arial"/>
            <family val="2"/>
          </rPr>
          <t xml:space="preserve">Ore di lavoro settimanale dovute </t>
        </r>
      </text>
    </comment>
    <comment ref="B10" authorId="0">
      <text>
        <r>
          <rPr>
            <sz val="12"/>
            <rFont val="Arial"/>
            <family val="2"/>
          </rPr>
          <t>Segnare i giorni festivi nella colonna D con una "x"</t>
        </r>
      </text>
    </comment>
    <comment ref="G10" authorId="0">
      <text>
        <r>
          <rPr>
            <sz val="12"/>
            <rFont val="Arial"/>
            <family val="2"/>
          </rPr>
          <t>es. pausa pranzo</t>
        </r>
      </text>
    </comment>
    <comment ref="G7" authorId="0">
      <text>
        <r>
          <rPr>
            <sz val="12"/>
            <rFont val="Arial"/>
            <family val="2"/>
          </rPr>
          <t>Anno AAAA</t>
        </r>
      </text>
    </comment>
  </commentList>
</comments>
</file>

<file path=xl/sharedStrings.xml><?xml version="1.0" encoding="utf-8"?>
<sst xmlns="http://schemas.openxmlformats.org/spreadsheetml/2006/main" count="514" uniqueCount="60">
  <si>
    <t>Registrazione del tempo di lavoro</t>
  </si>
  <si>
    <t>Istituto di impiego:</t>
  </si>
  <si>
    <t>Nome:</t>
  </si>
  <si>
    <t>Orario di lavoro settimanale:</t>
  </si>
  <si>
    <t>Anno:</t>
  </si>
  <si>
    <t>Mese:</t>
  </si>
  <si>
    <t>Data</t>
  </si>
  <si>
    <t>Ora di inizio</t>
  </si>
  <si>
    <t>Ora di fine</t>
  </si>
  <si>
    <t>Inizio pausa non retribuita</t>
  </si>
  <si>
    <t>Fine pausa non retribuita</t>
  </si>
  <si>
    <t>Tempo di lavoro totale</t>
  </si>
  <si>
    <t>Assenza</t>
  </si>
  <si>
    <t>Tempo computabile del periodo di assenza</t>
  </si>
  <si>
    <t>Tempo computabile totale</t>
  </si>
  <si>
    <t>Totale:</t>
  </si>
  <si>
    <t>Assenze</t>
  </si>
  <si>
    <t>1 - Vacanze</t>
  </si>
  <si>
    <t>2 - Un giorno di malattia o più giorni con certificato medico</t>
  </si>
  <si>
    <t xml:space="preserve">3 - Più di un giorno di malattia senza certificato medico </t>
  </si>
  <si>
    <t>4 - Congedo secondo l'art. 70/71 OSCi</t>
  </si>
  <si>
    <t>6 - Corso relativo all'impiego</t>
  </si>
  <si>
    <t>7 - Corso di introduzione</t>
  </si>
  <si>
    <t>Computabilità</t>
  </si>
  <si>
    <t>No</t>
  </si>
  <si>
    <t>Istruzioni</t>
  </si>
  <si>
    <t>Nome e cognome</t>
  </si>
  <si>
    <t>Ore giornaliere dovute</t>
  </si>
  <si>
    <t>Completare i seguenti campi:</t>
  </si>
  <si>
    <t>I sabati e le domeniche sono contrassegnati di default come giorni non lavorativi.</t>
  </si>
  <si>
    <t xml:space="preserve">  al numero di giorni lavorativi.</t>
  </si>
  <si>
    <t>Compilare la tabella:</t>
  </si>
  <si>
    <t>È possibile registrare la durata di una pausa non retribuita (es. pausa pranzo).</t>
  </si>
  <si>
    <t>Assenze:</t>
  </si>
  <si>
    <t>L'eventuale tempo di lavoro computabile verrà determinato in base a tale lista.</t>
  </si>
  <si>
    <t>Ore dovute:</t>
  </si>
  <si>
    <t>Saldo:</t>
  </si>
  <si>
    <t>Nome dell'azienda</t>
  </si>
  <si>
    <t>- Nome dell'istituto di impiego (cella G4)</t>
  </si>
  <si>
    <t>- Nome del civilista (cella G5)</t>
  </si>
  <si>
    <t>- Numero di ore settimanali (cella G6)</t>
  </si>
  <si>
    <t>- Anno corrente (cella G7)</t>
  </si>
  <si>
    <t>Inserire l'ora di inizio e di fine lavoro nel formato hh:mm.</t>
  </si>
  <si>
    <t>Nella colonna J è possibile selezionare il tipo di assenza dal menù a tendina.</t>
  </si>
  <si>
    <t>5 - Recupero ore supplementari</t>
  </si>
  <si>
    <t>Per istruzioni, vedere gennaio</t>
  </si>
  <si>
    <t>differenza 
mese precedente</t>
  </si>
  <si>
    <t xml:space="preserve">Indirizzo: </t>
  </si>
  <si>
    <t>strada</t>
  </si>
  <si>
    <t>CAP, Città</t>
  </si>
  <si>
    <t>Codice di avviamento postale, città</t>
  </si>
  <si>
    <t>Osservazioni</t>
  </si>
  <si>
    <t>Definizione dell'inizio dell'impiego e dei giorni non lavorativi:</t>
  </si>
  <si>
    <t>- Se p. es. l'impiego inizia il 15 gennaio, dal 1° gennaio fino alla data corrispondente inserire</t>
  </si>
  <si>
    <t xml:space="preserve">  un simbolo (p. es. «x») nella colonna D accanto alla data.</t>
  </si>
  <si>
    <t>- Il tempo di lavoro dovuto (cella L45) viene calcolato in base al tempo di lavoro settimanale e</t>
  </si>
  <si>
    <t>- Anche per i giorni festivi inserire un simbolo (p. es. «x») nella colonna D accanto alla data.</t>
  </si>
  <si>
    <t>- Allo stesso modo i sabati e le domeniche possono essere contrassegnati come giorni lavorativi.</t>
  </si>
  <si>
    <t xml:space="preserve">I giorni festivi, congedo secondo l'art 70/71 OSCi, il corso di introduzione e l'inizio dell'impiego </t>
  </si>
  <si>
    <t>non sono definiti in automatico e vanno inseriti manualmente:</t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</si>
</sst>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[$-807]dddd\,\ d\.\ mmmm\ yyyy"/>
    <numFmt numFmtId="171" formatCode="dd/mm/"/>
    <numFmt numFmtId="172" formatCode="ddd"/>
    <numFmt numFmtId="173" formatCode="mmmm"/>
    <numFmt numFmtId="174" formatCode="[$-410]mmmm"/>
    <numFmt numFmtId="175" formatCode="[$-410]ddd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31"/>
      <name val="Arial"/>
      <family val="2"/>
    </font>
    <font>
      <sz val="10"/>
      <color indexed="44"/>
      <name val="Arial"/>
      <family val="2"/>
    </font>
    <font>
      <sz val="12"/>
      <color indexed="48"/>
      <name val="Arial"/>
      <family val="2"/>
    </font>
    <font>
      <b/>
      <sz val="20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3" tint="0.7999799847602844"/>
      <name val="Arial"/>
      <family val="2"/>
    </font>
    <font>
      <sz val="10"/>
      <color theme="3" tint="0.5999900102615356"/>
      <name val="Arial"/>
      <family val="2"/>
    </font>
    <font>
      <sz val="12"/>
      <color rgb="FF4D90F0"/>
      <name val="Arial"/>
      <family val="2"/>
    </font>
    <font>
      <sz val="9"/>
      <color theme="1"/>
      <name val="Arial"/>
      <family val="2"/>
    </font>
    <font>
      <b/>
      <sz val="2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2" fontId="0" fillId="33" borderId="16" xfId="0" applyNumberFormat="1" applyFill="1" applyBorder="1" applyAlignment="1">
      <alignment/>
    </xf>
    <xf numFmtId="0" fontId="47" fillId="34" borderId="0" xfId="0" applyFont="1" applyFill="1" applyBorder="1" applyAlignment="1">
      <alignment horizontal="left"/>
    </xf>
    <xf numFmtId="0" fontId="48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47" fillId="34" borderId="17" xfId="0" applyFont="1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171" fontId="0" fillId="33" borderId="11" xfId="0" applyNumberFormat="1" applyFill="1" applyBorder="1" applyAlignment="1">
      <alignment/>
    </xf>
    <xf numFmtId="171" fontId="0" fillId="33" borderId="10" xfId="0" applyNumberFormat="1" applyFill="1" applyBorder="1" applyAlignment="1">
      <alignment/>
    </xf>
    <xf numFmtId="171" fontId="0" fillId="33" borderId="12" xfId="0" applyNumberForma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5" borderId="2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16" xfId="0" applyFill="1" applyBorder="1" applyAlignment="1">
      <alignment/>
    </xf>
    <xf numFmtId="2" fontId="48" fillId="33" borderId="25" xfId="0" applyNumberFormat="1" applyFont="1" applyFill="1" applyBorder="1" applyAlignment="1">
      <alignment/>
    </xf>
    <xf numFmtId="2" fontId="48" fillId="33" borderId="26" xfId="0" applyNumberFormat="1" applyFont="1" applyFill="1" applyBorder="1" applyAlignment="1">
      <alignment/>
    </xf>
    <xf numFmtId="2" fontId="48" fillId="33" borderId="27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20" fontId="0" fillId="0" borderId="28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20" fontId="0" fillId="0" borderId="29" xfId="0" applyNumberFormat="1" applyBorder="1" applyAlignment="1" applyProtection="1">
      <alignment/>
      <protection locked="0"/>
    </xf>
    <xf numFmtId="20" fontId="0" fillId="0" borderId="11" xfId="0" applyNumberFormat="1" applyBorder="1" applyAlignment="1" applyProtection="1">
      <alignment/>
      <protection locked="0"/>
    </xf>
    <xf numFmtId="20" fontId="0" fillId="0" borderId="30" xfId="0" applyNumberFormat="1" applyBorder="1" applyAlignment="1" applyProtection="1">
      <alignment/>
      <protection locked="0"/>
    </xf>
    <xf numFmtId="20" fontId="0" fillId="0" borderId="12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71" fontId="0" fillId="33" borderId="11" xfId="0" applyNumberFormat="1" applyFill="1" applyBorder="1" applyAlignment="1">
      <alignment/>
    </xf>
    <xf numFmtId="20" fontId="0" fillId="0" borderId="29" xfId="0" applyNumberFormat="1" applyBorder="1" applyAlignment="1" applyProtection="1">
      <alignment/>
      <protection locked="0"/>
    </xf>
    <xf numFmtId="20" fontId="0" fillId="0" borderId="11" xfId="0" applyNumberFormat="1" applyBorder="1" applyAlignment="1" applyProtection="1">
      <alignment/>
      <protection locked="0"/>
    </xf>
    <xf numFmtId="2" fontId="0" fillId="33" borderId="11" xfId="0" applyNumberFormat="1" applyFill="1" applyBorder="1" applyAlignment="1">
      <alignment/>
    </xf>
    <xf numFmtId="2" fontId="0" fillId="33" borderId="15" xfId="0" applyNumberFormat="1" applyFill="1" applyBorder="1" applyAlignment="1">
      <alignment/>
    </xf>
    <xf numFmtId="171" fontId="0" fillId="33" borderId="11" xfId="0" applyNumberFormat="1" applyFill="1" applyBorder="1" applyAlignment="1">
      <alignment vertical="top"/>
    </xf>
    <xf numFmtId="20" fontId="0" fillId="0" borderId="29" xfId="0" applyNumberFormat="1" applyBorder="1" applyAlignment="1" applyProtection="1">
      <alignment vertical="top"/>
      <protection locked="0"/>
    </xf>
    <xf numFmtId="20" fontId="0" fillId="0" borderId="11" xfId="0" applyNumberFormat="1" applyBorder="1" applyAlignment="1" applyProtection="1">
      <alignment vertical="top"/>
      <protection locked="0"/>
    </xf>
    <xf numFmtId="2" fontId="0" fillId="33" borderId="11" xfId="0" applyNumberFormat="1" applyFill="1" applyBorder="1" applyAlignment="1">
      <alignment vertical="top"/>
    </xf>
    <xf numFmtId="0" fontId="0" fillId="0" borderId="11" xfId="0" applyBorder="1" applyAlignment="1" applyProtection="1">
      <alignment vertical="top"/>
      <protection locked="0"/>
    </xf>
    <xf numFmtId="2" fontId="0" fillId="33" borderId="15" xfId="0" applyNumberForma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47" fillId="0" borderId="0" xfId="0" applyFont="1" applyBorder="1" applyAlignment="1">
      <alignment vertical="top" wrapText="1"/>
    </xf>
    <xf numFmtId="171" fontId="0" fillId="34" borderId="0" xfId="0" applyNumberFormat="1" applyFill="1" applyBorder="1" applyAlignment="1">
      <alignment/>
    </xf>
    <xf numFmtId="171" fontId="50" fillId="34" borderId="0" xfId="0" applyNumberFormat="1" applyFont="1" applyFill="1" applyBorder="1" applyAlignment="1">
      <alignment/>
    </xf>
    <xf numFmtId="20" fontId="0" fillId="34" borderId="0" xfId="0" applyNumberFormat="1" applyFill="1" applyBorder="1" applyAlignment="1" applyProtection="1">
      <alignment/>
      <protection locked="0"/>
    </xf>
    <xf numFmtId="2" fontId="0" fillId="34" borderId="0" xfId="0" applyNumberFormat="1" applyFill="1" applyBorder="1" applyAlignment="1">
      <alignment/>
    </xf>
    <xf numFmtId="0" fontId="0" fillId="34" borderId="0" xfId="0" applyFill="1" applyBorder="1" applyAlignment="1" applyProtection="1">
      <alignment/>
      <protection locked="0"/>
    </xf>
    <xf numFmtId="20" fontId="0" fillId="0" borderId="31" xfId="0" applyNumberFormat="1" applyBorder="1" applyAlignment="1" applyProtection="1">
      <alignment/>
      <protection locked="0"/>
    </xf>
    <xf numFmtId="20" fontId="0" fillId="0" borderId="23" xfId="0" applyNumberFormat="1" applyBorder="1" applyAlignment="1" applyProtection="1">
      <alignment/>
      <protection locked="0"/>
    </xf>
    <xf numFmtId="20" fontId="0" fillId="0" borderId="23" xfId="0" applyNumberFormat="1" applyBorder="1" applyAlignment="1" applyProtection="1">
      <alignment/>
      <protection locked="0"/>
    </xf>
    <xf numFmtId="20" fontId="0" fillId="0" borderId="23" xfId="0" applyNumberFormat="1" applyBorder="1" applyAlignment="1" applyProtection="1">
      <alignment vertical="top"/>
      <protection locked="0"/>
    </xf>
    <xf numFmtId="20" fontId="0" fillId="0" borderId="24" xfId="0" applyNumberFormat="1" applyBorder="1" applyAlignment="1" applyProtection="1">
      <alignment/>
      <protection locked="0"/>
    </xf>
    <xf numFmtId="171" fontId="50" fillId="33" borderId="13" xfId="0" applyNumberFormat="1" applyFont="1" applyFill="1" applyBorder="1" applyAlignment="1" applyProtection="1">
      <alignment/>
      <protection locked="0"/>
    </xf>
    <xf numFmtId="171" fontId="50" fillId="33" borderId="15" xfId="0" applyNumberFormat="1" applyFont="1" applyFill="1" applyBorder="1" applyAlignment="1" applyProtection="1">
      <alignment/>
      <protection locked="0"/>
    </xf>
    <xf numFmtId="171" fontId="50" fillId="33" borderId="15" xfId="0" applyNumberFormat="1" applyFont="1" applyFill="1" applyBorder="1" applyAlignment="1" applyProtection="1">
      <alignment/>
      <protection locked="0"/>
    </xf>
    <xf numFmtId="171" fontId="50" fillId="33" borderId="15" xfId="0" applyNumberFormat="1" applyFont="1" applyFill="1" applyBorder="1" applyAlignment="1" applyProtection="1">
      <alignment vertical="top"/>
      <protection locked="0"/>
    </xf>
    <xf numFmtId="171" fontId="50" fillId="33" borderId="16" xfId="0" applyNumberFormat="1" applyFont="1" applyFill="1" applyBorder="1" applyAlignment="1" applyProtection="1">
      <alignment/>
      <protection locked="0"/>
    </xf>
    <xf numFmtId="175" fontId="0" fillId="33" borderId="31" xfId="0" applyNumberFormat="1" applyFill="1" applyBorder="1" applyAlignment="1">
      <alignment horizontal="left"/>
    </xf>
    <xf numFmtId="175" fontId="0" fillId="33" borderId="23" xfId="0" applyNumberFormat="1" applyFill="1" applyBorder="1" applyAlignment="1">
      <alignment horizontal="left"/>
    </xf>
    <xf numFmtId="0" fontId="47" fillId="33" borderId="32" xfId="0" applyFont="1" applyFill="1" applyBorder="1" applyAlignment="1">
      <alignment horizontal="left" wrapText="1"/>
    </xf>
    <xf numFmtId="0" fontId="47" fillId="33" borderId="33" xfId="0" applyFont="1" applyFill="1" applyBorder="1" applyAlignment="1">
      <alignment horizontal="left" wrapText="1"/>
    </xf>
    <xf numFmtId="0" fontId="34" fillId="36" borderId="34" xfId="0" applyFont="1" applyFill="1" applyBorder="1" applyAlignment="1">
      <alignment horizontal="center" wrapText="1"/>
    </xf>
    <xf numFmtId="0" fontId="34" fillId="36" borderId="35" xfId="0" applyFont="1" applyFill="1" applyBorder="1" applyAlignment="1">
      <alignment horizontal="center" wrapText="1"/>
    </xf>
    <xf numFmtId="2" fontId="34" fillId="36" borderId="33" xfId="0" applyNumberFormat="1" applyFont="1" applyFill="1" applyBorder="1" applyAlignment="1">
      <alignment horizontal="center" wrapText="1"/>
    </xf>
    <xf numFmtId="0" fontId="51" fillId="0" borderId="0" xfId="0" applyFont="1" applyAlignment="1">
      <alignment/>
    </xf>
    <xf numFmtId="175" fontId="0" fillId="33" borderId="24" xfId="0" applyNumberFormat="1" applyFill="1" applyBorder="1" applyAlignment="1">
      <alignment horizontal="left"/>
    </xf>
    <xf numFmtId="2" fontId="0" fillId="33" borderId="26" xfId="0" applyNumberFormat="1" applyFill="1" applyBorder="1" applyAlignment="1">
      <alignment/>
    </xf>
    <xf numFmtId="0" fontId="0" fillId="35" borderId="17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0" fontId="47" fillId="33" borderId="31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49" fontId="0" fillId="35" borderId="17" xfId="0" applyNumberFormat="1" applyFill="1" applyBorder="1" applyAlignment="1">
      <alignment horizontal="left" vertical="center" wrapText="1"/>
    </xf>
    <xf numFmtId="49" fontId="0" fillId="35" borderId="18" xfId="0" applyNumberFormat="1" applyFill="1" applyBorder="1" applyAlignment="1">
      <alignment horizontal="left" vertical="center" wrapText="1"/>
    </xf>
    <xf numFmtId="49" fontId="34" fillId="35" borderId="17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49" fontId="34" fillId="35" borderId="18" xfId="0" applyNumberFormat="1" applyFont="1" applyFill="1" applyBorder="1" applyAlignment="1">
      <alignment horizontal="left" vertical="center" wrapText="1"/>
    </xf>
    <xf numFmtId="0" fontId="34" fillId="35" borderId="17" xfId="0" applyFont="1" applyFill="1" applyBorder="1" applyAlignment="1">
      <alignment horizontal="left"/>
    </xf>
    <xf numFmtId="0" fontId="34" fillId="35" borderId="18" xfId="0" applyFont="1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0" fillId="35" borderId="36" xfId="0" applyFill="1" applyBorder="1" applyAlignment="1">
      <alignment horizontal="left"/>
    </xf>
    <xf numFmtId="0" fontId="48" fillId="33" borderId="37" xfId="0" applyFont="1" applyFill="1" applyBorder="1" applyAlignment="1" applyProtection="1">
      <alignment horizontal="center"/>
      <protection locked="0"/>
    </xf>
    <xf numFmtId="0" fontId="48" fillId="33" borderId="25" xfId="0" applyFont="1" applyFill="1" applyBorder="1" applyAlignment="1" applyProtection="1">
      <alignment horizontal="center"/>
      <protection locked="0"/>
    </xf>
    <xf numFmtId="0" fontId="47" fillId="33" borderId="38" xfId="0" applyFont="1" applyFill="1" applyBorder="1" applyAlignment="1">
      <alignment horizontal="left" vertical="center"/>
    </xf>
    <xf numFmtId="0" fontId="0" fillId="0" borderId="39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Border="1" applyAlignment="1">
      <alignment vertical="center"/>
    </xf>
    <xf numFmtId="0" fontId="52" fillId="36" borderId="40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wrapText="1"/>
    </xf>
    <xf numFmtId="0" fontId="34" fillId="33" borderId="12" xfId="0" applyFont="1" applyFill="1" applyBorder="1" applyAlignment="1">
      <alignment horizontal="center" wrapText="1"/>
    </xf>
    <xf numFmtId="0" fontId="47" fillId="33" borderId="43" xfId="0" applyFont="1" applyFill="1" applyBorder="1" applyAlignment="1">
      <alignment horizontal="left" vertical="center" wrapText="1"/>
    </xf>
    <xf numFmtId="0" fontId="47" fillId="33" borderId="44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6" xfId="0" applyFont="1" applyFill="1" applyBorder="1" applyAlignment="1">
      <alignment horizontal="left" vertical="center" wrapText="1"/>
    </xf>
    <xf numFmtId="0" fontId="34" fillId="33" borderId="38" xfId="0" applyFont="1" applyFill="1" applyBorder="1" applyAlignment="1">
      <alignment horizontal="center" wrapText="1"/>
    </xf>
    <xf numFmtId="0" fontId="34" fillId="33" borderId="45" xfId="0" applyFont="1" applyFill="1" applyBorder="1" applyAlignment="1">
      <alignment horizontal="center" wrapText="1"/>
    </xf>
    <xf numFmtId="0" fontId="34" fillId="33" borderId="39" xfId="0" applyFont="1" applyFill="1" applyBorder="1" applyAlignment="1">
      <alignment horizontal="center" wrapText="1"/>
    </xf>
    <xf numFmtId="0" fontId="34" fillId="33" borderId="17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center" wrapText="1"/>
    </xf>
    <xf numFmtId="0" fontId="34" fillId="33" borderId="18" xfId="0" applyFont="1" applyFill="1" applyBorder="1" applyAlignment="1">
      <alignment horizontal="center" wrapText="1"/>
    </xf>
    <xf numFmtId="0" fontId="0" fillId="35" borderId="38" xfId="0" applyFill="1" applyBorder="1" applyAlignment="1">
      <alignment horizontal="left"/>
    </xf>
    <xf numFmtId="0" fontId="0" fillId="35" borderId="39" xfId="0" applyFill="1" applyBorder="1" applyAlignment="1">
      <alignment horizontal="left"/>
    </xf>
    <xf numFmtId="0" fontId="47" fillId="33" borderId="31" xfId="0" applyFont="1" applyFill="1" applyBorder="1" applyAlignment="1">
      <alignment horizontal="left"/>
    </xf>
    <xf numFmtId="0" fontId="47" fillId="33" borderId="10" xfId="0" applyFont="1" applyFill="1" applyBorder="1" applyAlignment="1">
      <alignment horizontal="left"/>
    </xf>
    <xf numFmtId="0" fontId="47" fillId="33" borderId="13" xfId="0" applyFont="1" applyFill="1" applyBorder="1" applyAlignment="1">
      <alignment horizontal="left"/>
    </xf>
    <xf numFmtId="0" fontId="47" fillId="33" borderId="23" xfId="0" applyFont="1" applyFill="1" applyBorder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7" fillId="33" borderId="15" xfId="0" applyFont="1" applyFill="1" applyBorder="1" applyAlignment="1">
      <alignment horizontal="left"/>
    </xf>
    <xf numFmtId="0" fontId="47" fillId="33" borderId="24" xfId="0" applyFont="1" applyFill="1" applyBorder="1" applyAlignment="1">
      <alignment horizontal="left"/>
    </xf>
    <xf numFmtId="0" fontId="47" fillId="33" borderId="12" xfId="0" applyFont="1" applyFill="1" applyBorder="1" applyAlignment="1">
      <alignment horizontal="left"/>
    </xf>
    <xf numFmtId="0" fontId="47" fillId="33" borderId="16" xfId="0" applyFont="1" applyFill="1" applyBorder="1" applyAlignment="1">
      <alignment horizontal="left"/>
    </xf>
    <xf numFmtId="0" fontId="48" fillId="33" borderId="46" xfId="0" applyFont="1" applyFill="1" applyBorder="1" applyAlignment="1" applyProtection="1">
      <alignment horizontal="center"/>
      <protection locked="0"/>
    </xf>
    <xf numFmtId="0" fontId="48" fillId="33" borderId="47" xfId="0" applyFont="1" applyFill="1" applyBorder="1" applyAlignment="1" applyProtection="1">
      <alignment horizontal="center"/>
      <protection locked="0"/>
    </xf>
    <xf numFmtId="0" fontId="48" fillId="33" borderId="48" xfId="0" applyFont="1" applyFill="1" applyBorder="1" applyAlignment="1" applyProtection="1">
      <alignment horizontal="center"/>
      <protection locked="0"/>
    </xf>
    <xf numFmtId="0" fontId="48" fillId="33" borderId="27" xfId="0" applyFont="1" applyFill="1" applyBorder="1" applyAlignment="1" applyProtection="1">
      <alignment horizontal="center"/>
      <protection locked="0"/>
    </xf>
    <xf numFmtId="0" fontId="47" fillId="33" borderId="47" xfId="0" applyFont="1" applyFill="1" applyBorder="1" applyAlignment="1">
      <alignment horizontal="left"/>
    </xf>
    <xf numFmtId="0" fontId="47" fillId="33" borderId="27" xfId="0" applyFont="1" applyFill="1" applyBorder="1" applyAlignment="1">
      <alignment horizontal="left"/>
    </xf>
    <xf numFmtId="174" fontId="48" fillId="33" borderId="24" xfId="0" applyNumberFormat="1" applyFont="1" applyFill="1" applyBorder="1" applyAlignment="1">
      <alignment horizontal="center"/>
    </xf>
    <xf numFmtId="174" fontId="48" fillId="33" borderId="12" xfId="0" applyNumberFormat="1" applyFont="1" applyFill="1" applyBorder="1" applyAlignment="1">
      <alignment horizontal="center"/>
    </xf>
    <xf numFmtId="174" fontId="48" fillId="33" borderId="16" xfId="0" applyNumberFormat="1" applyFont="1" applyFill="1" applyBorder="1" applyAlignment="1">
      <alignment horizontal="center"/>
    </xf>
    <xf numFmtId="0" fontId="34" fillId="33" borderId="31" xfId="0" applyFont="1" applyFill="1" applyBorder="1" applyAlignment="1">
      <alignment horizontal="center" wrapText="1"/>
    </xf>
    <xf numFmtId="0" fontId="34" fillId="33" borderId="24" xfId="0" applyFont="1" applyFill="1" applyBorder="1" applyAlignment="1">
      <alignment horizontal="center" wrapText="1"/>
    </xf>
    <xf numFmtId="0" fontId="53" fillId="33" borderId="40" xfId="0" applyFont="1" applyFill="1" applyBorder="1" applyAlignment="1">
      <alignment horizontal="center"/>
    </xf>
    <xf numFmtId="0" fontId="53" fillId="33" borderId="41" xfId="0" applyFont="1" applyFill="1" applyBorder="1" applyAlignment="1">
      <alignment horizontal="center"/>
    </xf>
    <xf numFmtId="0" fontId="53" fillId="33" borderId="4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 wrapText="1"/>
    </xf>
    <xf numFmtId="0" fontId="34" fillId="33" borderId="16" xfId="0" applyFont="1" applyFill="1" applyBorder="1" applyAlignment="1">
      <alignment horizontal="center" wrapText="1"/>
    </xf>
    <xf numFmtId="0" fontId="47" fillId="33" borderId="44" xfId="0" applyFont="1" applyFill="1" applyBorder="1" applyAlignment="1">
      <alignment horizontal="left"/>
    </xf>
    <xf numFmtId="0" fontId="47" fillId="33" borderId="49" xfId="0" applyFont="1" applyFill="1" applyBorder="1" applyAlignment="1">
      <alignment horizontal="left"/>
    </xf>
    <xf numFmtId="0" fontId="48" fillId="33" borderId="50" xfId="0" applyFont="1" applyFill="1" applyBorder="1" applyAlignment="1" applyProtection="1">
      <alignment horizontal="center"/>
      <protection locked="0"/>
    </xf>
    <xf numFmtId="0" fontId="48" fillId="33" borderId="51" xfId="0" applyFont="1" applyFill="1" applyBorder="1" applyAlignment="1" applyProtection="1">
      <alignment horizontal="center"/>
      <protection locked="0"/>
    </xf>
    <xf numFmtId="0" fontId="48" fillId="33" borderId="26" xfId="0" applyFont="1" applyFill="1" applyBorder="1" applyAlignment="1" applyProtection="1">
      <alignment horizontal="center"/>
      <protection locked="0"/>
    </xf>
    <xf numFmtId="0" fontId="48" fillId="33" borderId="31" xfId="0" applyFont="1" applyFill="1" applyBorder="1" applyAlignment="1" applyProtection="1">
      <alignment horizontal="center"/>
      <protection locked="0"/>
    </xf>
    <xf numFmtId="0" fontId="48" fillId="33" borderId="10" xfId="0" applyFont="1" applyFill="1" applyBorder="1" applyAlignment="1" applyProtection="1">
      <alignment horizontal="center"/>
      <protection locked="0"/>
    </xf>
    <xf numFmtId="0" fontId="48" fillId="33" borderId="13" xfId="0" applyFont="1" applyFill="1" applyBorder="1" applyAlignment="1" applyProtection="1">
      <alignment horizontal="center"/>
      <protection locked="0"/>
    </xf>
    <xf numFmtId="0" fontId="48" fillId="33" borderId="23" xfId="0" applyFont="1" applyFill="1" applyBorder="1" applyAlignment="1" applyProtection="1">
      <alignment horizontal="center"/>
      <protection locked="0"/>
    </xf>
    <xf numFmtId="0" fontId="48" fillId="33" borderId="11" xfId="0" applyFont="1" applyFill="1" applyBorder="1" applyAlignment="1" applyProtection="1">
      <alignment horizontal="center"/>
      <protection locked="0"/>
    </xf>
    <xf numFmtId="0" fontId="48" fillId="33" borderId="15" xfId="0" applyFont="1" applyFill="1" applyBorder="1" applyAlignment="1" applyProtection="1">
      <alignment horizontal="center"/>
      <protection locked="0"/>
    </xf>
    <xf numFmtId="0" fontId="0" fillId="35" borderId="17" xfId="0" applyFill="1" applyBorder="1" applyAlignment="1">
      <alignment horizontal="left"/>
    </xf>
    <xf numFmtId="0" fontId="0" fillId="35" borderId="18" xfId="0" applyFill="1" applyBorder="1" applyAlignment="1">
      <alignment horizontal="left"/>
    </xf>
    <xf numFmtId="49" fontId="0" fillId="35" borderId="19" xfId="0" applyNumberFormat="1" applyFill="1" applyBorder="1" applyAlignment="1">
      <alignment horizontal="left" vertical="center" wrapText="1"/>
    </xf>
    <xf numFmtId="49" fontId="0" fillId="35" borderId="36" xfId="0" applyNumberFormat="1" applyFill="1" applyBorder="1" applyAlignment="1">
      <alignment horizontal="left" vertical="center" wrapText="1"/>
    </xf>
    <xf numFmtId="174" fontId="48" fillId="33" borderId="50" xfId="0" applyNumberFormat="1" applyFont="1" applyFill="1" applyBorder="1" applyAlignment="1">
      <alignment horizontal="center"/>
    </xf>
    <xf numFmtId="174" fontId="48" fillId="33" borderId="51" xfId="0" applyNumberFormat="1" applyFont="1" applyFill="1" applyBorder="1" applyAlignment="1">
      <alignment horizontal="center"/>
    </xf>
    <xf numFmtId="174" fontId="48" fillId="33" borderId="26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6"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  <dxf>
      <font>
        <color rgb="FFFF0000"/>
      </font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R47"/>
  <sheetViews>
    <sheetView zoomScale="80" zoomScaleNormal="80" zoomScalePageLayoutView="0" workbookViewId="0" topLeftCell="A13">
      <selection activeCell="G8" sqref="G8:I8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37.281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31" t="s">
        <v>37</v>
      </c>
      <c r="H4" s="99"/>
      <c r="I4" s="100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32" t="s">
        <v>26</v>
      </c>
      <c r="H5" s="133"/>
      <c r="I5" s="134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32">
        <v>42</v>
      </c>
      <c r="H6" s="133"/>
      <c r="I6" s="134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32">
        <v>2024</v>
      </c>
      <c r="H7" s="133"/>
      <c r="I7" s="134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DATE(G7,1,1)</f>
        <v>45292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v>0</v>
      </c>
      <c r="M12" s="20"/>
      <c r="N12" s="76"/>
      <c r="O12" s="77"/>
    </row>
    <row r="13" spans="2:15" ht="12.75">
      <c r="B13" s="74">
        <f>G8</f>
        <v>45292</v>
      </c>
      <c r="C13" s="24">
        <f>B13</f>
        <v>45292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45293</v>
      </c>
      <c r="C14" s="23">
        <f>B14</f>
        <v>45293</v>
      </c>
      <c r="D14" s="70"/>
      <c r="E14" s="38"/>
      <c r="F14" s="39"/>
      <c r="G14" s="39"/>
      <c r="H14" s="39"/>
      <c r="I14" s="7">
        <f aca="true" t="shared" si="0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1" ref="L14:L43">I14+K14</f>
        <v>0</v>
      </c>
      <c r="M14" s="35" t="str">
        <f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2" ref="B15:B43">B14+1</f>
        <v>45294</v>
      </c>
      <c r="C15" s="23">
        <f aca="true" t="shared" si="3" ref="C15:C43">B15</f>
        <v>45294</v>
      </c>
      <c r="D15" s="70"/>
      <c r="E15" s="38"/>
      <c r="F15" s="39"/>
      <c r="G15" s="39"/>
      <c r="H15" s="39"/>
      <c r="I15" s="7">
        <f t="shared" si="0"/>
        <v>0</v>
      </c>
      <c r="J15" s="43"/>
      <c r="K15" s="10">
        <f aca="true" t="shared" si="4" ref="K15:K43">IF(OR(J15=$N$13,J15=$N$14),ROUND(20*$G$6/5,1)/20,0)</f>
        <v>0</v>
      </c>
      <c r="L15" s="11">
        <f t="shared" si="1"/>
        <v>0</v>
      </c>
      <c r="M15" s="35" t="str">
        <f aca="true" t="shared" si="5" ref="M15:M43">IF(OR(AND(OR(WEEKDAY($B15,2)=6,WEEKDAY($B15,2)=7),$D15=""),AND(WEEKDAY($B15,2)&lt;&gt;6,WEEKDAY($B15,2)&lt;&gt;7,$D15&lt;&gt;""))," ","  ")</f>
        <v>  </v>
      </c>
      <c r="N15" s="28" t="s">
        <v>19</v>
      </c>
      <c r="O15" s="29" t="s">
        <v>24</v>
      </c>
    </row>
    <row r="16" spans="2:18" ht="15">
      <c r="B16" s="75">
        <f t="shared" si="2"/>
        <v>45295</v>
      </c>
      <c r="C16" s="23">
        <f t="shared" si="3"/>
        <v>45295</v>
      </c>
      <c r="D16" s="70"/>
      <c r="E16" s="38"/>
      <c r="F16" s="39"/>
      <c r="G16" s="39"/>
      <c r="H16" s="39"/>
      <c r="I16" s="7">
        <f t="shared" si="0"/>
        <v>0</v>
      </c>
      <c r="J16" s="43"/>
      <c r="K16" s="10">
        <f t="shared" si="4"/>
        <v>0</v>
      </c>
      <c r="L16" s="11">
        <f t="shared" si="1"/>
        <v>0</v>
      </c>
      <c r="M16" s="35" t="str">
        <f t="shared" si="5"/>
        <v>  </v>
      </c>
      <c r="N16" s="28" t="s">
        <v>20</v>
      </c>
      <c r="O16" s="29" t="s">
        <v>24</v>
      </c>
      <c r="R16" s="81"/>
    </row>
    <row r="17" spans="2:15" ht="12.75">
      <c r="B17" s="75">
        <f t="shared" si="2"/>
        <v>45296</v>
      </c>
      <c r="C17" s="23">
        <f t="shared" si="3"/>
        <v>45296</v>
      </c>
      <c r="D17" s="70"/>
      <c r="E17" s="38"/>
      <c r="F17" s="39"/>
      <c r="G17" s="39"/>
      <c r="H17" s="39"/>
      <c r="I17" s="7">
        <f t="shared" si="0"/>
        <v>0</v>
      </c>
      <c r="J17" s="43"/>
      <c r="K17" s="10">
        <f t="shared" si="4"/>
        <v>0</v>
      </c>
      <c r="L17" s="11">
        <f t="shared" si="1"/>
        <v>0</v>
      </c>
      <c r="M17" s="35" t="str">
        <f t="shared" si="5"/>
        <v>  </v>
      </c>
      <c r="N17" s="28" t="s">
        <v>44</v>
      </c>
      <c r="O17" s="29" t="s">
        <v>24</v>
      </c>
    </row>
    <row r="18" spans="2:15" ht="12.75">
      <c r="B18" s="75">
        <f t="shared" si="2"/>
        <v>45297</v>
      </c>
      <c r="C18" s="23">
        <f t="shared" si="3"/>
        <v>45297</v>
      </c>
      <c r="D18" s="70"/>
      <c r="E18" s="38"/>
      <c r="F18" s="39"/>
      <c r="G18" s="39"/>
      <c r="H18" s="39"/>
      <c r="I18" s="7">
        <f t="shared" si="0"/>
        <v>0</v>
      </c>
      <c r="J18" s="43"/>
      <c r="K18" s="10">
        <f t="shared" si="4"/>
        <v>0</v>
      </c>
      <c r="L18" s="11">
        <f t="shared" si="1"/>
        <v>0</v>
      </c>
      <c r="M18" s="35" t="str">
        <f t="shared" si="5"/>
        <v> </v>
      </c>
      <c r="N18" s="28" t="s">
        <v>21</v>
      </c>
      <c r="O18" s="29" t="s">
        <v>24</v>
      </c>
    </row>
    <row r="19" spans="2:15" ht="12.75" customHeight="1" thickBot="1">
      <c r="B19" s="75">
        <f t="shared" si="2"/>
        <v>45298</v>
      </c>
      <c r="C19" s="23">
        <f t="shared" si="3"/>
        <v>45298</v>
      </c>
      <c r="D19" s="70"/>
      <c r="E19" s="38"/>
      <c r="F19" s="39"/>
      <c r="G19" s="39"/>
      <c r="H19" s="39"/>
      <c r="I19" s="7">
        <f t="shared" si="0"/>
        <v>0</v>
      </c>
      <c r="J19" s="43"/>
      <c r="K19" s="10">
        <f t="shared" si="4"/>
        <v>0</v>
      </c>
      <c r="L19" s="11">
        <f t="shared" si="1"/>
        <v>0</v>
      </c>
      <c r="M19" s="35" t="str">
        <f t="shared" si="5"/>
        <v> </v>
      </c>
      <c r="N19" s="30" t="s">
        <v>22</v>
      </c>
      <c r="O19" s="31" t="s">
        <v>24</v>
      </c>
    </row>
    <row r="20" spans="2:15" ht="12.75" customHeight="1" thickBot="1">
      <c r="B20" s="75">
        <f t="shared" si="2"/>
        <v>45299</v>
      </c>
      <c r="C20" s="23">
        <f t="shared" si="3"/>
        <v>45299</v>
      </c>
      <c r="D20" s="70"/>
      <c r="E20" s="38"/>
      <c r="F20" s="39"/>
      <c r="G20" s="39"/>
      <c r="H20" s="39"/>
      <c r="I20" s="7">
        <f t="shared" si="0"/>
        <v>0</v>
      </c>
      <c r="J20" s="43"/>
      <c r="K20" s="10">
        <f t="shared" si="4"/>
        <v>0</v>
      </c>
      <c r="L20" s="11">
        <f t="shared" si="1"/>
        <v>0</v>
      </c>
      <c r="M20" s="35" t="str">
        <f t="shared" si="5"/>
        <v>  </v>
      </c>
      <c r="N20" s="15"/>
      <c r="O20" s="18"/>
    </row>
    <row r="21" spans="2:18" s="2" customFormat="1" ht="12.75" customHeight="1">
      <c r="B21" s="75">
        <f t="shared" si="2"/>
        <v>45300</v>
      </c>
      <c r="C21" s="45">
        <f t="shared" si="3"/>
        <v>45300</v>
      </c>
      <c r="D21" s="71"/>
      <c r="E21" s="46"/>
      <c r="F21" s="47"/>
      <c r="G21" s="47"/>
      <c r="H21" s="47"/>
      <c r="I21" s="48">
        <f t="shared" si="0"/>
        <v>0</v>
      </c>
      <c r="J21" s="43"/>
      <c r="K21" s="10">
        <f t="shared" si="4"/>
        <v>0</v>
      </c>
      <c r="L21" s="49">
        <f t="shared" si="1"/>
        <v>0</v>
      </c>
      <c r="M21" s="35" t="str">
        <f t="shared" si="5"/>
        <v>  </v>
      </c>
      <c r="N21" s="101" t="s">
        <v>25</v>
      </c>
      <c r="O21" s="102"/>
      <c r="P21" s="4"/>
      <c r="Q21" s="4"/>
      <c r="R21" s="4"/>
    </row>
    <row r="22" spans="2:18" s="57" customFormat="1" ht="12.75" customHeight="1" thickBot="1">
      <c r="B22" s="75">
        <f t="shared" si="2"/>
        <v>45301</v>
      </c>
      <c r="C22" s="50">
        <f t="shared" si="3"/>
        <v>45301</v>
      </c>
      <c r="D22" s="72"/>
      <c r="E22" s="51"/>
      <c r="F22" s="52"/>
      <c r="G22" s="52"/>
      <c r="H22" s="52"/>
      <c r="I22" s="53">
        <f t="shared" si="0"/>
        <v>0</v>
      </c>
      <c r="J22" s="54"/>
      <c r="K22" s="10">
        <f t="shared" si="4"/>
        <v>0</v>
      </c>
      <c r="L22" s="55">
        <f t="shared" si="1"/>
        <v>0</v>
      </c>
      <c r="M22" s="35" t="str">
        <f t="shared" si="5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2"/>
        <v>45302</v>
      </c>
      <c r="C23" s="23">
        <f t="shared" si="3"/>
        <v>45302</v>
      </c>
      <c r="D23" s="70"/>
      <c r="E23" s="38"/>
      <c r="F23" s="39"/>
      <c r="G23" s="39"/>
      <c r="H23" s="39"/>
      <c r="I23" s="7">
        <f t="shared" si="0"/>
        <v>0</v>
      </c>
      <c r="J23" s="43"/>
      <c r="K23" s="10">
        <f t="shared" si="4"/>
        <v>0</v>
      </c>
      <c r="L23" s="11">
        <f t="shared" si="1"/>
        <v>0</v>
      </c>
      <c r="M23" s="35" t="str">
        <f t="shared" si="5"/>
        <v>  </v>
      </c>
      <c r="N23" s="120"/>
      <c r="O23" s="121"/>
      <c r="P23" s="4"/>
      <c r="Q23" s="4"/>
      <c r="R23" s="3"/>
    </row>
    <row r="24" spans="2:18" ht="12.75" customHeight="1">
      <c r="B24" s="75">
        <f t="shared" si="2"/>
        <v>45303</v>
      </c>
      <c r="C24" s="23">
        <f t="shared" si="3"/>
        <v>45303</v>
      </c>
      <c r="D24" s="70"/>
      <c r="E24" s="38"/>
      <c r="F24" s="39"/>
      <c r="G24" s="39"/>
      <c r="H24" s="39"/>
      <c r="I24" s="7">
        <f t="shared" si="0"/>
        <v>0</v>
      </c>
      <c r="J24" s="43"/>
      <c r="K24" s="10">
        <f t="shared" si="4"/>
        <v>0</v>
      </c>
      <c r="L24" s="11">
        <f t="shared" si="1"/>
        <v>0</v>
      </c>
      <c r="M24" s="35" t="str">
        <f t="shared" si="5"/>
        <v>  </v>
      </c>
      <c r="N24" s="92" t="s">
        <v>28</v>
      </c>
      <c r="O24" s="94"/>
      <c r="P24" s="4"/>
      <c r="Q24" s="4"/>
      <c r="R24" s="3"/>
    </row>
    <row r="25" spans="2:18" ht="12.75" customHeight="1">
      <c r="B25" s="75">
        <f t="shared" si="2"/>
        <v>45304</v>
      </c>
      <c r="C25" s="23">
        <f t="shared" si="3"/>
        <v>45304</v>
      </c>
      <c r="D25" s="70"/>
      <c r="E25" s="38"/>
      <c r="F25" s="39"/>
      <c r="G25" s="39"/>
      <c r="H25" s="39"/>
      <c r="I25" s="7">
        <f t="shared" si="0"/>
        <v>0</v>
      </c>
      <c r="J25" s="43"/>
      <c r="K25" s="10">
        <f t="shared" si="4"/>
        <v>0</v>
      </c>
      <c r="L25" s="11">
        <f t="shared" si="1"/>
        <v>0</v>
      </c>
      <c r="M25" s="35" t="str">
        <f t="shared" si="5"/>
        <v> </v>
      </c>
      <c r="N25" s="90" t="s">
        <v>38</v>
      </c>
      <c r="O25" s="91"/>
      <c r="P25" s="4"/>
      <c r="Q25" s="4"/>
      <c r="R25" s="3"/>
    </row>
    <row r="26" spans="2:18" ht="12.75" customHeight="1">
      <c r="B26" s="75">
        <f t="shared" si="2"/>
        <v>45305</v>
      </c>
      <c r="C26" s="23">
        <f t="shared" si="3"/>
        <v>45305</v>
      </c>
      <c r="D26" s="70"/>
      <c r="E26" s="38"/>
      <c r="F26" s="39"/>
      <c r="G26" s="39"/>
      <c r="H26" s="39"/>
      <c r="I26" s="7">
        <f t="shared" si="0"/>
        <v>0</v>
      </c>
      <c r="J26" s="43"/>
      <c r="K26" s="10">
        <f t="shared" si="4"/>
        <v>0</v>
      </c>
      <c r="L26" s="11">
        <f t="shared" si="1"/>
        <v>0</v>
      </c>
      <c r="M26" s="35" t="str">
        <f t="shared" si="5"/>
        <v> </v>
      </c>
      <c r="N26" s="90" t="s">
        <v>39</v>
      </c>
      <c r="O26" s="91"/>
      <c r="P26" s="4"/>
      <c r="Q26" s="4"/>
      <c r="R26" s="3"/>
    </row>
    <row r="27" spans="2:18" ht="12.75" customHeight="1">
      <c r="B27" s="75">
        <f t="shared" si="2"/>
        <v>45306</v>
      </c>
      <c r="C27" s="23">
        <f t="shared" si="3"/>
        <v>45306</v>
      </c>
      <c r="D27" s="70"/>
      <c r="E27" s="38"/>
      <c r="F27" s="39"/>
      <c r="G27" s="39"/>
      <c r="H27" s="39"/>
      <c r="I27" s="7">
        <f t="shared" si="0"/>
        <v>0</v>
      </c>
      <c r="J27" s="43"/>
      <c r="K27" s="10">
        <f t="shared" si="4"/>
        <v>0</v>
      </c>
      <c r="L27" s="11">
        <f t="shared" si="1"/>
        <v>0</v>
      </c>
      <c r="M27" s="35" t="str">
        <f t="shared" si="5"/>
        <v>  </v>
      </c>
      <c r="N27" s="90" t="s">
        <v>40</v>
      </c>
      <c r="O27" s="91"/>
      <c r="P27" s="4"/>
      <c r="Q27" s="4"/>
      <c r="R27" s="3"/>
    </row>
    <row r="28" spans="2:18" ht="12.75" customHeight="1">
      <c r="B28" s="75">
        <f t="shared" si="2"/>
        <v>45307</v>
      </c>
      <c r="C28" s="23">
        <f t="shared" si="3"/>
        <v>45307</v>
      </c>
      <c r="D28" s="70"/>
      <c r="E28" s="38"/>
      <c r="F28" s="39"/>
      <c r="G28" s="39"/>
      <c r="H28" s="39"/>
      <c r="I28" s="7">
        <f t="shared" si="0"/>
        <v>0</v>
      </c>
      <c r="J28" s="43"/>
      <c r="K28" s="10">
        <f t="shared" si="4"/>
        <v>0</v>
      </c>
      <c r="L28" s="11">
        <f t="shared" si="1"/>
        <v>0</v>
      </c>
      <c r="M28" s="35" t="str">
        <f t="shared" si="5"/>
        <v>  </v>
      </c>
      <c r="N28" s="90" t="s">
        <v>41</v>
      </c>
      <c r="O28" s="91"/>
      <c r="P28" s="4"/>
      <c r="Q28" s="4"/>
      <c r="R28" s="3"/>
    </row>
    <row r="29" spans="2:18" ht="12.75" customHeight="1">
      <c r="B29" s="75">
        <f t="shared" si="2"/>
        <v>45308</v>
      </c>
      <c r="C29" s="23">
        <f t="shared" si="3"/>
        <v>45308</v>
      </c>
      <c r="D29" s="70"/>
      <c r="E29" s="38"/>
      <c r="F29" s="39"/>
      <c r="G29" s="39"/>
      <c r="H29" s="39"/>
      <c r="I29" s="7">
        <f t="shared" si="0"/>
        <v>0</v>
      </c>
      <c r="J29" s="43"/>
      <c r="K29" s="10">
        <f t="shared" si="4"/>
        <v>0</v>
      </c>
      <c r="L29" s="11">
        <f t="shared" si="1"/>
        <v>0</v>
      </c>
      <c r="M29" s="35" t="str">
        <f t="shared" si="5"/>
        <v>  </v>
      </c>
      <c r="N29" s="90"/>
      <c r="O29" s="91"/>
      <c r="P29" s="4"/>
      <c r="Q29" s="4"/>
      <c r="R29" s="3"/>
    </row>
    <row r="30" spans="2:18" ht="12.75" customHeight="1">
      <c r="B30" s="75">
        <f t="shared" si="2"/>
        <v>45309</v>
      </c>
      <c r="C30" s="23">
        <f t="shared" si="3"/>
        <v>45309</v>
      </c>
      <c r="D30" s="70"/>
      <c r="E30" s="38"/>
      <c r="F30" s="39"/>
      <c r="G30" s="39"/>
      <c r="H30" s="39"/>
      <c r="I30" s="7">
        <f t="shared" si="0"/>
        <v>0</v>
      </c>
      <c r="J30" s="43"/>
      <c r="K30" s="10">
        <f t="shared" si="4"/>
        <v>0</v>
      </c>
      <c r="L30" s="11">
        <f t="shared" si="1"/>
        <v>0</v>
      </c>
      <c r="M30" s="35" t="str">
        <f t="shared" si="5"/>
        <v>  </v>
      </c>
      <c r="N30" s="92" t="s">
        <v>52</v>
      </c>
      <c r="O30" s="94"/>
      <c r="P30" s="3"/>
      <c r="Q30" s="3"/>
      <c r="R30" s="3"/>
    </row>
    <row r="31" spans="2:15" ht="12.75" customHeight="1">
      <c r="B31" s="75">
        <f t="shared" si="2"/>
        <v>45310</v>
      </c>
      <c r="C31" s="23">
        <f t="shared" si="3"/>
        <v>45310</v>
      </c>
      <c r="D31" s="70"/>
      <c r="E31" s="38"/>
      <c r="F31" s="39"/>
      <c r="G31" s="39"/>
      <c r="H31" s="39"/>
      <c r="I31" s="7">
        <f t="shared" si="0"/>
        <v>0</v>
      </c>
      <c r="J31" s="43"/>
      <c r="K31" s="10">
        <f t="shared" si="4"/>
        <v>0</v>
      </c>
      <c r="L31" s="11">
        <f t="shared" si="1"/>
        <v>0</v>
      </c>
      <c r="M31" s="35" t="str">
        <f t="shared" si="5"/>
        <v>  </v>
      </c>
      <c r="N31" s="90" t="s">
        <v>29</v>
      </c>
      <c r="O31" s="91"/>
    </row>
    <row r="32" spans="2:15" ht="12.75" customHeight="1">
      <c r="B32" s="75">
        <f t="shared" si="2"/>
        <v>45311</v>
      </c>
      <c r="C32" s="23">
        <f t="shared" si="3"/>
        <v>45311</v>
      </c>
      <c r="D32" s="70"/>
      <c r="E32" s="38"/>
      <c r="F32" s="39"/>
      <c r="G32" s="39"/>
      <c r="H32" s="39"/>
      <c r="I32" s="7">
        <f t="shared" si="0"/>
        <v>0</v>
      </c>
      <c r="J32" s="43"/>
      <c r="K32" s="10">
        <f t="shared" si="4"/>
        <v>0</v>
      </c>
      <c r="L32" s="11">
        <f t="shared" si="1"/>
        <v>0</v>
      </c>
      <c r="M32" s="35" t="str">
        <f t="shared" si="5"/>
        <v> </v>
      </c>
      <c r="N32" s="90" t="s">
        <v>58</v>
      </c>
      <c r="O32" s="91"/>
    </row>
    <row r="33" spans="2:15" ht="12.75" customHeight="1">
      <c r="B33" s="75">
        <f t="shared" si="2"/>
        <v>45312</v>
      </c>
      <c r="C33" s="23">
        <f t="shared" si="3"/>
        <v>45312</v>
      </c>
      <c r="D33" s="70"/>
      <c r="E33" s="38"/>
      <c r="F33" s="39"/>
      <c r="G33" s="39"/>
      <c r="H33" s="39"/>
      <c r="I33" s="7">
        <f t="shared" si="0"/>
        <v>0</v>
      </c>
      <c r="J33" s="43"/>
      <c r="K33" s="10">
        <f t="shared" si="4"/>
        <v>0</v>
      </c>
      <c r="L33" s="11">
        <f t="shared" si="1"/>
        <v>0</v>
      </c>
      <c r="M33" s="35" t="str">
        <f t="shared" si="5"/>
        <v> </v>
      </c>
      <c r="N33" s="90" t="s">
        <v>59</v>
      </c>
      <c r="O33" s="91"/>
    </row>
    <row r="34" spans="2:15" ht="12.75" customHeight="1">
      <c r="B34" s="75">
        <f t="shared" si="2"/>
        <v>45313</v>
      </c>
      <c r="C34" s="23">
        <f t="shared" si="3"/>
        <v>45313</v>
      </c>
      <c r="D34" s="70"/>
      <c r="E34" s="38"/>
      <c r="F34" s="39"/>
      <c r="G34" s="39"/>
      <c r="H34" s="39"/>
      <c r="I34" s="7">
        <f t="shared" si="0"/>
        <v>0</v>
      </c>
      <c r="J34" s="43"/>
      <c r="K34" s="10">
        <f t="shared" si="4"/>
        <v>0</v>
      </c>
      <c r="L34" s="11">
        <f t="shared" si="1"/>
        <v>0</v>
      </c>
      <c r="M34" s="35" t="str">
        <f t="shared" si="5"/>
        <v>  </v>
      </c>
      <c r="N34" s="90" t="s">
        <v>53</v>
      </c>
      <c r="O34" s="91"/>
    </row>
    <row r="35" spans="2:15" ht="12.75" customHeight="1">
      <c r="B35" s="75">
        <f t="shared" si="2"/>
        <v>45314</v>
      </c>
      <c r="C35" s="23">
        <f t="shared" si="3"/>
        <v>45314</v>
      </c>
      <c r="D35" s="70"/>
      <c r="E35" s="38"/>
      <c r="F35" s="39"/>
      <c r="G35" s="39"/>
      <c r="H35" s="39"/>
      <c r="I35" s="7">
        <f t="shared" si="0"/>
        <v>0</v>
      </c>
      <c r="J35" s="43"/>
      <c r="K35" s="10">
        <f t="shared" si="4"/>
        <v>0</v>
      </c>
      <c r="L35" s="11">
        <f t="shared" si="1"/>
        <v>0</v>
      </c>
      <c r="M35" s="35" t="str">
        <f t="shared" si="5"/>
        <v>  </v>
      </c>
      <c r="N35" s="90" t="s">
        <v>54</v>
      </c>
      <c r="O35" s="91"/>
    </row>
    <row r="36" spans="2:15" ht="12.75" customHeight="1">
      <c r="B36" s="75">
        <f t="shared" si="2"/>
        <v>45315</v>
      </c>
      <c r="C36" s="23">
        <f t="shared" si="3"/>
        <v>45315</v>
      </c>
      <c r="D36" s="70"/>
      <c r="E36" s="38"/>
      <c r="F36" s="39"/>
      <c r="G36" s="39"/>
      <c r="H36" s="39"/>
      <c r="I36" s="7">
        <f t="shared" si="0"/>
        <v>0</v>
      </c>
      <c r="J36" s="43"/>
      <c r="K36" s="10">
        <f t="shared" si="4"/>
        <v>0</v>
      </c>
      <c r="L36" s="11">
        <f t="shared" si="1"/>
        <v>0</v>
      </c>
      <c r="M36" s="35" t="str">
        <f t="shared" si="5"/>
        <v>  </v>
      </c>
      <c r="N36" s="90" t="s">
        <v>56</v>
      </c>
      <c r="O36" s="91"/>
    </row>
    <row r="37" spans="2:15" ht="12.75" customHeight="1">
      <c r="B37" s="75">
        <f t="shared" si="2"/>
        <v>45316</v>
      </c>
      <c r="C37" s="23">
        <f t="shared" si="3"/>
        <v>45316</v>
      </c>
      <c r="D37" s="70"/>
      <c r="E37" s="38"/>
      <c r="F37" s="39"/>
      <c r="G37" s="39"/>
      <c r="H37" s="39"/>
      <c r="I37" s="7">
        <f t="shared" si="0"/>
        <v>0</v>
      </c>
      <c r="J37" s="43"/>
      <c r="K37" s="10">
        <f t="shared" si="4"/>
        <v>0</v>
      </c>
      <c r="L37" s="11">
        <f t="shared" si="1"/>
        <v>0</v>
      </c>
      <c r="M37" s="35" t="str">
        <f t="shared" si="5"/>
        <v>  </v>
      </c>
      <c r="N37" s="90" t="s">
        <v>57</v>
      </c>
      <c r="O37" s="93"/>
    </row>
    <row r="38" spans="2:15" ht="12.75" customHeight="1">
      <c r="B38" s="75">
        <f t="shared" si="2"/>
        <v>45317</v>
      </c>
      <c r="C38" s="23">
        <f t="shared" si="3"/>
        <v>45317</v>
      </c>
      <c r="D38" s="70"/>
      <c r="E38" s="38"/>
      <c r="F38" s="39"/>
      <c r="G38" s="39"/>
      <c r="H38" s="39"/>
      <c r="I38" s="7">
        <f t="shared" si="0"/>
        <v>0</v>
      </c>
      <c r="J38" s="43"/>
      <c r="K38" s="10">
        <f t="shared" si="4"/>
        <v>0</v>
      </c>
      <c r="L38" s="11">
        <f t="shared" si="1"/>
        <v>0</v>
      </c>
      <c r="M38" s="35" t="str">
        <f t="shared" si="5"/>
        <v>  </v>
      </c>
      <c r="N38" s="90" t="s">
        <v>55</v>
      </c>
      <c r="O38" s="93"/>
    </row>
    <row r="39" spans="2:15" ht="12.75" customHeight="1">
      <c r="B39" s="75">
        <f t="shared" si="2"/>
        <v>45318</v>
      </c>
      <c r="C39" s="23">
        <f t="shared" si="3"/>
        <v>45318</v>
      </c>
      <c r="D39" s="70"/>
      <c r="E39" s="38"/>
      <c r="F39" s="39"/>
      <c r="G39" s="39"/>
      <c r="H39" s="39"/>
      <c r="I39" s="7">
        <f t="shared" si="0"/>
        <v>0</v>
      </c>
      <c r="J39" s="43"/>
      <c r="K39" s="10">
        <f t="shared" si="4"/>
        <v>0</v>
      </c>
      <c r="L39" s="11">
        <f t="shared" si="1"/>
        <v>0</v>
      </c>
      <c r="M39" s="35" t="str">
        <f t="shared" si="5"/>
        <v> </v>
      </c>
      <c r="N39" s="90" t="s">
        <v>30</v>
      </c>
      <c r="O39" s="91"/>
    </row>
    <row r="40" spans="2:15" ht="12.75" customHeight="1">
      <c r="B40" s="75">
        <f t="shared" si="2"/>
        <v>45319</v>
      </c>
      <c r="C40" s="23">
        <f t="shared" si="3"/>
        <v>45319</v>
      </c>
      <c r="D40" s="70"/>
      <c r="E40" s="38"/>
      <c r="F40" s="39"/>
      <c r="G40" s="39"/>
      <c r="H40" s="39"/>
      <c r="I40" s="7">
        <f t="shared" si="0"/>
        <v>0</v>
      </c>
      <c r="J40" s="43"/>
      <c r="K40" s="10">
        <f t="shared" si="4"/>
        <v>0</v>
      </c>
      <c r="L40" s="11">
        <f t="shared" si="1"/>
        <v>0</v>
      </c>
      <c r="M40" s="35" t="str">
        <f t="shared" si="5"/>
        <v> </v>
      </c>
      <c r="N40" s="92" t="s">
        <v>31</v>
      </c>
      <c r="O40" s="93"/>
    </row>
    <row r="41" spans="2:15" ht="12.75" customHeight="1">
      <c r="B41" s="75">
        <f t="shared" si="2"/>
        <v>45320</v>
      </c>
      <c r="C41" s="23">
        <f t="shared" si="3"/>
        <v>45320</v>
      </c>
      <c r="D41" s="70"/>
      <c r="E41" s="38"/>
      <c r="F41" s="39"/>
      <c r="G41" s="39"/>
      <c r="H41" s="39"/>
      <c r="I41" s="7">
        <f t="shared" si="0"/>
        <v>0</v>
      </c>
      <c r="J41" s="43"/>
      <c r="K41" s="10">
        <f t="shared" si="4"/>
        <v>0</v>
      </c>
      <c r="L41" s="11">
        <f t="shared" si="1"/>
        <v>0</v>
      </c>
      <c r="M41" s="35" t="str">
        <f t="shared" si="5"/>
        <v>  </v>
      </c>
      <c r="N41" s="90" t="s">
        <v>42</v>
      </c>
      <c r="O41" s="91"/>
    </row>
    <row r="42" spans="2:15" ht="12.75" customHeight="1">
      <c r="B42" s="75">
        <f t="shared" si="2"/>
        <v>45321</v>
      </c>
      <c r="C42" s="23">
        <f t="shared" si="3"/>
        <v>45321</v>
      </c>
      <c r="D42" s="70"/>
      <c r="E42" s="38"/>
      <c r="F42" s="39"/>
      <c r="G42" s="39"/>
      <c r="H42" s="39"/>
      <c r="I42" s="7">
        <f t="shared" si="0"/>
        <v>0</v>
      </c>
      <c r="J42" s="43"/>
      <c r="K42" s="10">
        <f t="shared" si="4"/>
        <v>0</v>
      </c>
      <c r="L42" s="11">
        <f t="shared" si="1"/>
        <v>0</v>
      </c>
      <c r="M42" s="35" t="str">
        <f t="shared" si="5"/>
        <v>  </v>
      </c>
      <c r="N42" s="90" t="s">
        <v>32</v>
      </c>
      <c r="O42" s="91"/>
    </row>
    <row r="43" spans="2:15" ht="12.75" customHeight="1" thickBot="1">
      <c r="B43" s="82">
        <f t="shared" si="2"/>
        <v>45322</v>
      </c>
      <c r="C43" s="25">
        <f t="shared" si="3"/>
        <v>45322</v>
      </c>
      <c r="D43" s="73"/>
      <c r="E43" s="40"/>
      <c r="F43" s="41"/>
      <c r="G43" s="41"/>
      <c r="H43" s="41"/>
      <c r="I43" s="8">
        <f t="shared" si="0"/>
        <v>0</v>
      </c>
      <c r="J43" s="44"/>
      <c r="K43" s="8">
        <f t="shared" si="4"/>
        <v>0</v>
      </c>
      <c r="L43" s="12">
        <f t="shared" si="1"/>
        <v>0</v>
      </c>
      <c r="M43" s="35" t="str">
        <f t="shared" si="5"/>
        <v>  </v>
      </c>
      <c r="N43" s="84"/>
      <c r="O43" s="85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 t="s">
        <v>33</v>
      </c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15</v>
      </c>
      <c r="K45" s="124"/>
      <c r="L45" s="32">
        <f>SUM(L12:L43)</f>
        <v>0</v>
      </c>
      <c r="M45" s="15"/>
      <c r="N45" s="90" t="s">
        <v>43</v>
      </c>
      <c r="O45" s="91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35" t="s">
        <v>35</v>
      </c>
      <c r="K46" s="136"/>
      <c r="L46" s="34">
        <f>COUNTIF(M13:M43,"??")*$G$6/5</f>
        <v>193.2</v>
      </c>
      <c r="M46" s="15"/>
      <c r="N46" s="90" t="s">
        <v>34</v>
      </c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">
        <v>36</v>
      </c>
      <c r="K47" s="130"/>
      <c r="L47" s="33">
        <f>L45-L46</f>
        <v>-193.2</v>
      </c>
      <c r="M47" s="22"/>
      <c r="N47" s="97"/>
      <c r="O47" s="98"/>
    </row>
    <row r="48" ht="12.75" customHeight="1"/>
    <row r="49" ht="12.75" customHeight="1"/>
  </sheetData>
  <sheetProtection/>
  <mergeCells count="55">
    <mergeCell ref="G5:I5"/>
    <mergeCell ref="B2:O2"/>
    <mergeCell ref="G7:I7"/>
    <mergeCell ref="J10:J11"/>
    <mergeCell ref="L10:L11"/>
    <mergeCell ref="J5:K5"/>
    <mergeCell ref="L5:N5"/>
    <mergeCell ref="J47:K47"/>
    <mergeCell ref="J46:K46"/>
    <mergeCell ref="J45:K45"/>
    <mergeCell ref="G8:I8"/>
    <mergeCell ref="E10:E11"/>
    <mergeCell ref="K10:K11"/>
    <mergeCell ref="G10:G11"/>
    <mergeCell ref="H10:H11"/>
    <mergeCell ref="N26:O26"/>
    <mergeCell ref="B4:F4"/>
    <mergeCell ref="B5:F5"/>
    <mergeCell ref="B6:F6"/>
    <mergeCell ref="B7:F7"/>
    <mergeCell ref="B8:F8"/>
    <mergeCell ref="J4:K4"/>
    <mergeCell ref="F10:F11"/>
    <mergeCell ref="G4:I4"/>
    <mergeCell ref="G6:I6"/>
    <mergeCell ref="B12:D12"/>
    <mergeCell ref="I10:I11"/>
    <mergeCell ref="N36:O36"/>
    <mergeCell ref="N37:O37"/>
    <mergeCell ref="N24:O24"/>
    <mergeCell ref="N10:N11"/>
    <mergeCell ref="O10:O11"/>
    <mergeCell ref="B10:D11"/>
    <mergeCell ref="N25:O25"/>
    <mergeCell ref="N23:O23"/>
    <mergeCell ref="N44:O44"/>
    <mergeCell ref="N45:O45"/>
    <mergeCell ref="N33:O33"/>
    <mergeCell ref="N34:O34"/>
    <mergeCell ref="N47:O47"/>
    <mergeCell ref="L4:N4"/>
    <mergeCell ref="N38:O38"/>
    <mergeCell ref="N21:O22"/>
    <mergeCell ref="N31:O31"/>
    <mergeCell ref="N27:O27"/>
    <mergeCell ref="N39:O39"/>
    <mergeCell ref="N40:O40"/>
    <mergeCell ref="N41:O41"/>
    <mergeCell ref="N42:O42"/>
    <mergeCell ref="N46:O46"/>
    <mergeCell ref="N28:O28"/>
    <mergeCell ref="N29:O29"/>
    <mergeCell ref="N30:O30"/>
    <mergeCell ref="N35:O35"/>
    <mergeCell ref="N32:O32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fitToHeight="1" fitToWidth="1" horizontalDpi="600" verticalDpi="600" orientation="landscape" paperSize="9" scale="71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0"/>
  <dimension ref="A2:R47"/>
  <sheetViews>
    <sheetView zoomScale="80" zoomScaleNormal="80" zoomScalePageLayoutView="0" workbookViewId="0" topLeftCell="A7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DATE(G7,10,1)</f>
        <v>45566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settembre!L47</f>
        <v>-1646.4</v>
      </c>
      <c r="M12" s="20"/>
      <c r="N12" s="76"/>
      <c r="O12" s="77"/>
    </row>
    <row r="13" spans="2:15" ht="12.75">
      <c r="B13" s="74">
        <f>G8</f>
        <v>45566</v>
      </c>
      <c r="C13" s="24">
        <f>B13</f>
        <v>45566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45567</v>
      </c>
      <c r="C14" s="23">
        <f aca="true" t="shared" si="0" ref="C14:C43">B14</f>
        <v>45567</v>
      </c>
      <c r="D14" s="70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IF(OR(J14=$N$13,J14=$N$14,),ROUND(20*$G$6/5,1)/20,0)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3">B14+1</f>
        <v>45568</v>
      </c>
      <c r="C15" s="23">
        <f t="shared" si="0"/>
        <v>45568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IF(OR(J15=$N$13,J15=$N$14,),ROUND(20*$G$6/5,1)/20,0)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45569</v>
      </c>
      <c r="C16" s="23">
        <f t="shared" si="0"/>
        <v>45569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45570</v>
      </c>
      <c r="C17" s="23">
        <f t="shared" si="0"/>
        <v>45570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</v>
      </c>
      <c r="N17" s="28" t="s">
        <v>44</v>
      </c>
      <c r="O17" s="29" t="s">
        <v>24</v>
      </c>
    </row>
    <row r="18" spans="2:15" ht="12.75">
      <c r="B18" s="75">
        <f t="shared" si="4"/>
        <v>45571</v>
      </c>
      <c r="C18" s="23">
        <f t="shared" si="0"/>
        <v>45571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45572</v>
      </c>
      <c r="C19" s="23">
        <f t="shared" si="0"/>
        <v>45572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45573</v>
      </c>
      <c r="C20" s="23">
        <f t="shared" si="0"/>
        <v>45573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45574</v>
      </c>
      <c r="C21" s="45">
        <f t="shared" si="0"/>
        <v>45574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45575</v>
      </c>
      <c r="C22" s="50">
        <f t="shared" si="0"/>
        <v>45575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45576</v>
      </c>
      <c r="C23" s="23">
        <f t="shared" si="0"/>
        <v>45576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45577</v>
      </c>
      <c r="C24" s="23">
        <f t="shared" si="0"/>
        <v>45577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45578</v>
      </c>
      <c r="C25" s="23">
        <f t="shared" si="0"/>
        <v>45578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45579</v>
      </c>
      <c r="C26" s="23">
        <f t="shared" si="0"/>
        <v>45579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45580</v>
      </c>
      <c r="C27" s="23">
        <f t="shared" si="0"/>
        <v>45580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45581</v>
      </c>
      <c r="C28" s="23">
        <f t="shared" si="0"/>
        <v>45581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45582</v>
      </c>
      <c r="C29" s="23">
        <f t="shared" si="0"/>
        <v>45582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45583</v>
      </c>
      <c r="C30" s="23">
        <f t="shared" si="0"/>
        <v>45583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45584</v>
      </c>
      <c r="C31" s="23">
        <f t="shared" si="0"/>
        <v>45584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</v>
      </c>
      <c r="N31" s="90"/>
      <c r="O31" s="91"/>
    </row>
    <row r="32" spans="2:15" ht="12.75" customHeight="1">
      <c r="B32" s="75">
        <f t="shared" si="4"/>
        <v>45585</v>
      </c>
      <c r="C32" s="23">
        <f t="shared" si="0"/>
        <v>45585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</v>
      </c>
      <c r="N32" s="90"/>
      <c r="O32" s="91"/>
    </row>
    <row r="33" spans="2:15" ht="12.75" customHeight="1">
      <c r="B33" s="75">
        <f t="shared" si="4"/>
        <v>45586</v>
      </c>
      <c r="C33" s="23">
        <f t="shared" si="0"/>
        <v>45586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45587</v>
      </c>
      <c r="C34" s="23">
        <f t="shared" si="0"/>
        <v>45587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45588</v>
      </c>
      <c r="C35" s="23">
        <f t="shared" si="0"/>
        <v>45588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45589</v>
      </c>
      <c r="C36" s="23">
        <f t="shared" si="0"/>
        <v>45589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45590</v>
      </c>
      <c r="C37" s="23">
        <f t="shared" si="0"/>
        <v>45590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45591</v>
      </c>
      <c r="C38" s="23">
        <f t="shared" si="0"/>
        <v>45591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</v>
      </c>
      <c r="N38" s="90"/>
      <c r="O38" s="91"/>
    </row>
    <row r="39" spans="2:15" ht="12.75" customHeight="1">
      <c r="B39" s="75">
        <f t="shared" si="4"/>
        <v>45592</v>
      </c>
      <c r="C39" s="23">
        <f t="shared" si="0"/>
        <v>45592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</v>
      </c>
      <c r="N39" s="158"/>
      <c r="O39" s="159"/>
    </row>
    <row r="40" spans="2:15" ht="12.75" customHeight="1">
      <c r="B40" s="75">
        <f t="shared" si="4"/>
        <v>45593</v>
      </c>
      <c r="C40" s="23">
        <f t="shared" si="0"/>
        <v>45593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 </v>
      </c>
      <c r="N40" s="92"/>
      <c r="O40" s="94"/>
    </row>
    <row r="41" spans="2:15" ht="12.75" customHeight="1">
      <c r="B41" s="75">
        <f t="shared" si="4"/>
        <v>45594</v>
      </c>
      <c r="C41" s="23">
        <f t="shared" si="0"/>
        <v>45594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>
      <c r="B42" s="75">
        <f t="shared" si="4"/>
        <v>45595</v>
      </c>
      <c r="C42" s="23">
        <f t="shared" si="0"/>
        <v>45595</v>
      </c>
      <c r="D42" s="70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 </v>
      </c>
      <c r="N42" s="90"/>
      <c r="O42" s="91"/>
    </row>
    <row r="43" spans="2:15" ht="12.75" customHeight="1" thickBot="1">
      <c r="B43" s="82">
        <f t="shared" si="4"/>
        <v>45596</v>
      </c>
      <c r="C43" s="25">
        <f t="shared" si="0"/>
        <v>45596</v>
      </c>
      <c r="D43" s="73"/>
      <c r="E43" s="40"/>
      <c r="F43" s="41"/>
      <c r="G43" s="41"/>
      <c r="H43" s="41"/>
      <c r="I43" s="8">
        <f t="shared" si="1"/>
        <v>0</v>
      </c>
      <c r="J43" s="44"/>
      <c r="K43" s="12">
        <f t="shared" si="5"/>
        <v>0</v>
      </c>
      <c r="L43" s="83">
        <f t="shared" si="2"/>
        <v>0</v>
      </c>
      <c r="M43" s="35" t="str">
        <f t="shared" si="3"/>
        <v>  </v>
      </c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SUM(L12:L43)</f>
        <v>-1646.4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COUNTIF(M13:M43,"??")*$G$6/5</f>
        <v>193.2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-1839.6000000000001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1"/>
  <dimension ref="A2:R47"/>
  <sheetViews>
    <sheetView zoomScale="80" zoomScaleNormal="80" zoomScalePageLayoutView="0" workbookViewId="0" topLeftCell="A1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DATE(G7,11,1)</f>
        <v>45597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ottobre!L47</f>
        <v>-1839.6000000000001</v>
      </c>
      <c r="M12" s="20"/>
      <c r="N12" s="76"/>
      <c r="O12" s="77"/>
    </row>
    <row r="13" spans="2:15" ht="12.75">
      <c r="B13" s="74">
        <f>G8</f>
        <v>45597</v>
      </c>
      <c r="C13" s="24">
        <f>B13</f>
        <v>45597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45598</v>
      </c>
      <c r="C14" s="23">
        <f aca="true" t="shared" si="0" ref="C14:C42">B14</f>
        <v>45598</v>
      </c>
      <c r="D14" s="70"/>
      <c r="E14" s="38"/>
      <c r="F14" s="39"/>
      <c r="G14" s="39"/>
      <c r="H14" s="39"/>
      <c r="I14" s="7">
        <f aca="true" t="shared" si="1" ref="I14:I42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2">I14+K14</f>
        <v>0</v>
      </c>
      <c r="M14" s="35" t="str">
        <f aca="true" t="shared" si="3" ref="M14:M42">IF(OR(AND(OR(WEEKDAY($B14,2)=6,WEEKDAY($B14,2)=7),$D14=""),AND(WEEKDAY($B14,2)&lt;&gt;6,WEEKDAY($B14,2)&lt;&gt;7,$D14&lt;&gt;""))," ","  ")</f>
        <v> </v>
      </c>
      <c r="N14" s="28" t="s">
        <v>18</v>
      </c>
      <c r="O14" s="29" t="s">
        <v>27</v>
      </c>
    </row>
    <row r="15" spans="2:15" ht="12.75">
      <c r="B15" s="75">
        <f aca="true" t="shared" si="4" ref="B15:B42">B14+1</f>
        <v>45599</v>
      </c>
      <c r="C15" s="23">
        <f t="shared" si="0"/>
        <v>45599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2">IF(OR(J15=$N$13,J15=$N$14),ROUND(20*$G$6/5,1)/20,0)</f>
        <v>0</v>
      </c>
      <c r="L15" s="11">
        <f t="shared" si="2"/>
        <v>0</v>
      </c>
      <c r="M15" s="35" t="str">
        <f t="shared" si="3"/>
        <v> </v>
      </c>
      <c r="N15" s="28" t="s">
        <v>19</v>
      </c>
      <c r="O15" s="29" t="s">
        <v>24</v>
      </c>
    </row>
    <row r="16" spans="2:15" ht="12.75">
      <c r="B16" s="75">
        <f t="shared" si="4"/>
        <v>45600</v>
      </c>
      <c r="C16" s="23">
        <f t="shared" si="0"/>
        <v>45600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45601</v>
      </c>
      <c r="C17" s="23">
        <f t="shared" si="0"/>
        <v>45601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45602</v>
      </c>
      <c r="C18" s="23">
        <f t="shared" si="0"/>
        <v>45602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45603</v>
      </c>
      <c r="C19" s="23">
        <f t="shared" si="0"/>
        <v>45603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45604</v>
      </c>
      <c r="C20" s="23">
        <f t="shared" si="0"/>
        <v>45604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45605</v>
      </c>
      <c r="C21" s="45">
        <f t="shared" si="0"/>
        <v>45605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45606</v>
      </c>
      <c r="C22" s="50">
        <f t="shared" si="0"/>
        <v>45606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45607</v>
      </c>
      <c r="C23" s="23">
        <f t="shared" si="0"/>
        <v>45607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45608</v>
      </c>
      <c r="C24" s="23">
        <f t="shared" si="0"/>
        <v>45608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45609</v>
      </c>
      <c r="C25" s="23">
        <f t="shared" si="0"/>
        <v>45609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45610</v>
      </c>
      <c r="C26" s="23">
        <f t="shared" si="0"/>
        <v>45610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45611</v>
      </c>
      <c r="C27" s="23">
        <f t="shared" si="0"/>
        <v>45611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45612</v>
      </c>
      <c r="C28" s="23">
        <f t="shared" si="0"/>
        <v>45612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45613</v>
      </c>
      <c r="C29" s="23">
        <f t="shared" si="0"/>
        <v>45613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45614</v>
      </c>
      <c r="C30" s="23">
        <f t="shared" si="0"/>
        <v>45614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45615</v>
      </c>
      <c r="C31" s="23">
        <f t="shared" si="0"/>
        <v>45615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45616</v>
      </c>
      <c r="C32" s="23">
        <f t="shared" si="0"/>
        <v>45616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45617</v>
      </c>
      <c r="C33" s="23">
        <f t="shared" si="0"/>
        <v>45617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45618</v>
      </c>
      <c r="C34" s="23">
        <f t="shared" si="0"/>
        <v>45618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45619</v>
      </c>
      <c r="C35" s="23">
        <f t="shared" si="0"/>
        <v>45619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</v>
      </c>
      <c r="N35" s="90"/>
      <c r="O35" s="91"/>
    </row>
    <row r="36" spans="2:15" ht="12.75" customHeight="1">
      <c r="B36" s="75">
        <f t="shared" si="4"/>
        <v>45620</v>
      </c>
      <c r="C36" s="23">
        <f t="shared" si="0"/>
        <v>45620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</v>
      </c>
      <c r="N36" s="90"/>
      <c r="O36" s="91"/>
    </row>
    <row r="37" spans="2:15" ht="12.75" customHeight="1">
      <c r="B37" s="75">
        <f t="shared" si="4"/>
        <v>45621</v>
      </c>
      <c r="C37" s="23">
        <f t="shared" si="0"/>
        <v>45621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45622</v>
      </c>
      <c r="C38" s="23">
        <f t="shared" si="0"/>
        <v>45622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45623</v>
      </c>
      <c r="C39" s="23">
        <f t="shared" si="0"/>
        <v>45623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45624</v>
      </c>
      <c r="C40" s="23">
        <f t="shared" si="0"/>
        <v>45624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 </v>
      </c>
      <c r="N40" s="92"/>
      <c r="O40" s="94"/>
    </row>
    <row r="41" spans="2:15" ht="12.75" customHeight="1">
      <c r="B41" s="75">
        <f t="shared" si="4"/>
        <v>45625</v>
      </c>
      <c r="C41" s="23">
        <f t="shared" si="0"/>
        <v>45625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 thickBot="1">
      <c r="B42" s="82">
        <f t="shared" si="4"/>
        <v>45626</v>
      </c>
      <c r="C42" s="25">
        <f t="shared" si="0"/>
        <v>45626</v>
      </c>
      <c r="D42" s="73"/>
      <c r="E42" s="40"/>
      <c r="F42" s="41"/>
      <c r="G42" s="41"/>
      <c r="H42" s="41"/>
      <c r="I42" s="8">
        <f t="shared" si="1"/>
        <v>0</v>
      </c>
      <c r="J42" s="44"/>
      <c r="K42" s="12">
        <f t="shared" si="5"/>
        <v>0</v>
      </c>
      <c r="L42" s="83">
        <f t="shared" si="2"/>
        <v>0</v>
      </c>
      <c r="M42" s="35" t="str">
        <f t="shared" si="3"/>
        <v> </v>
      </c>
      <c r="N42" s="90"/>
      <c r="O42" s="91"/>
    </row>
    <row r="43" spans="2:15" ht="12.75" customHeight="1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SUM(L12:L42)</f>
        <v>-1839.6000000000001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COUNTIF(M13:M42,"??")*$G$6/5</f>
        <v>176.4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-2016.0000000000002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2"/>
  <dimension ref="A2:R47"/>
  <sheetViews>
    <sheetView zoomScale="80" zoomScaleNormal="80" zoomScalePageLayoutView="0" workbookViewId="0" topLeftCell="A1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bestFit="1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DATE(G7,12,1)</f>
        <v>45627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novembre!L47</f>
        <v>-2016.0000000000002</v>
      </c>
      <c r="M12" s="20"/>
      <c r="N12" s="76"/>
      <c r="O12" s="77"/>
    </row>
    <row r="13" spans="2:15" ht="12.75">
      <c r="B13" s="74">
        <f>G8</f>
        <v>45627</v>
      </c>
      <c r="C13" s="24">
        <f>B13</f>
        <v>45627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</v>
      </c>
      <c r="N13" s="26" t="s">
        <v>17</v>
      </c>
      <c r="O13" s="27" t="s">
        <v>27</v>
      </c>
    </row>
    <row r="14" spans="2:15" ht="12.75">
      <c r="B14" s="75">
        <f>B13+1</f>
        <v>45628</v>
      </c>
      <c r="C14" s="23">
        <f aca="true" t="shared" si="0" ref="C14:C43">B14</f>
        <v>45628</v>
      </c>
      <c r="D14" s="70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3">B14+1</f>
        <v>45629</v>
      </c>
      <c r="C15" s="23">
        <f t="shared" si="0"/>
        <v>45629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45630</v>
      </c>
      <c r="C16" s="23">
        <f t="shared" si="0"/>
        <v>45630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45631</v>
      </c>
      <c r="C17" s="23">
        <f t="shared" si="0"/>
        <v>45631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45632</v>
      </c>
      <c r="C18" s="23">
        <f t="shared" si="0"/>
        <v>45632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45633</v>
      </c>
      <c r="C19" s="23">
        <f t="shared" si="0"/>
        <v>45633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45634</v>
      </c>
      <c r="C20" s="23">
        <f t="shared" si="0"/>
        <v>45634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</v>
      </c>
      <c r="N20" s="15"/>
      <c r="O20" s="18"/>
    </row>
    <row r="21" spans="2:18" s="2" customFormat="1" ht="12.75" customHeight="1">
      <c r="B21" s="75">
        <f t="shared" si="4"/>
        <v>45635</v>
      </c>
      <c r="C21" s="45">
        <f t="shared" si="0"/>
        <v>45635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45636</v>
      </c>
      <c r="C22" s="50">
        <f t="shared" si="0"/>
        <v>45636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45637</v>
      </c>
      <c r="C23" s="23">
        <f t="shared" si="0"/>
        <v>45637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45638</v>
      </c>
      <c r="C24" s="23">
        <f t="shared" si="0"/>
        <v>45638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45639</v>
      </c>
      <c r="C25" s="23">
        <f t="shared" si="0"/>
        <v>45639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45640</v>
      </c>
      <c r="C26" s="23">
        <f t="shared" si="0"/>
        <v>45640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45641</v>
      </c>
      <c r="C27" s="23">
        <f t="shared" si="0"/>
        <v>45641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45642</v>
      </c>
      <c r="C28" s="23">
        <f t="shared" si="0"/>
        <v>45642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45643</v>
      </c>
      <c r="C29" s="23">
        <f t="shared" si="0"/>
        <v>45643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45644</v>
      </c>
      <c r="C30" s="23">
        <f t="shared" si="0"/>
        <v>45644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45645</v>
      </c>
      <c r="C31" s="23">
        <f t="shared" si="0"/>
        <v>45645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45646</v>
      </c>
      <c r="C32" s="23">
        <f t="shared" si="0"/>
        <v>45646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45647</v>
      </c>
      <c r="C33" s="23">
        <f t="shared" si="0"/>
        <v>45647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</v>
      </c>
      <c r="N33" s="90"/>
      <c r="O33" s="91"/>
    </row>
    <row r="34" spans="2:15" ht="12.75" customHeight="1">
      <c r="B34" s="75">
        <f t="shared" si="4"/>
        <v>45648</v>
      </c>
      <c r="C34" s="23">
        <f t="shared" si="0"/>
        <v>45648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</v>
      </c>
      <c r="N34" s="90"/>
      <c r="O34" s="91"/>
    </row>
    <row r="35" spans="2:15" ht="12.75" customHeight="1">
      <c r="B35" s="75">
        <f t="shared" si="4"/>
        <v>45649</v>
      </c>
      <c r="C35" s="23">
        <f t="shared" si="0"/>
        <v>45649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45650</v>
      </c>
      <c r="C36" s="23">
        <f t="shared" si="0"/>
        <v>45650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45651</v>
      </c>
      <c r="C37" s="23">
        <f t="shared" si="0"/>
        <v>45651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45652</v>
      </c>
      <c r="C38" s="23">
        <f t="shared" si="0"/>
        <v>45652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45653</v>
      </c>
      <c r="C39" s="23">
        <f t="shared" si="0"/>
        <v>45653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45654</v>
      </c>
      <c r="C40" s="23">
        <f t="shared" si="0"/>
        <v>45654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</v>
      </c>
      <c r="N40" s="92"/>
      <c r="O40" s="94"/>
    </row>
    <row r="41" spans="2:15" ht="12.75" customHeight="1">
      <c r="B41" s="75">
        <f t="shared" si="4"/>
        <v>45655</v>
      </c>
      <c r="C41" s="23">
        <f t="shared" si="0"/>
        <v>45655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</v>
      </c>
      <c r="N41" s="90"/>
      <c r="O41" s="91"/>
    </row>
    <row r="42" spans="2:15" ht="12.75" customHeight="1">
      <c r="B42" s="75">
        <f t="shared" si="4"/>
        <v>45656</v>
      </c>
      <c r="C42" s="23">
        <f t="shared" si="0"/>
        <v>45656</v>
      </c>
      <c r="D42" s="70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 </v>
      </c>
      <c r="N42" s="90"/>
      <c r="O42" s="91"/>
    </row>
    <row r="43" spans="2:15" ht="12.75" customHeight="1" thickBot="1">
      <c r="B43" s="82">
        <f t="shared" si="4"/>
        <v>45657</v>
      </c>
      <c r="C43" s="25">
        <f t="shared" si="0"/>
        <v>45657</v>
      </c>
      <c r="D43" s="73"/>
      <c r="E43" s="40"/>
      <c r="F43" s="41"/>
      <c r="G43" s="41"/>
      <c r="H43" s="41"/>
      <c r="I43" s="8">
        <f t="shared" si="1"/>
        <v>0</v>
      </c>
      <c r="J43" s="44"/>
      <c r="K43" s="8">
        <f t="shared" si="5"/>
        <v>0</v>
      </c>
      <c r="L43" s="12">
        <f t="shared" si="2"/>
        <v>0</v>
      </c>
      <c r="M43" s="35" t="str">
        <f t="shared" si="3"/>
        <v>  </v>
      </c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SUM(L12:L43)</f>
        <v>-2016.0000000000002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COUNTIF(M13:M43,"??")*$G$6/5</f>
        <v>184.8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-2200.8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2:R45"/>
  <sheetViews>
    <sheetView tabSelected="1" zoomScale="80" zoomScaleNormal="80" zoomScalePageLayoutView="0" workbookViewId="0" topLeftCell="A1">
      <selection activeCell="L45" sqref="L45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DATE(G7,2,1)</f>
        <v>45323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gennaio!L47</f>
        <v>-193.2</v>
      </c>
      <c r="M12" s="20"/>
      <c r="N12" s="76"/>
      <c r="O12" s="77"/>
    </row>
    <row r="13" spans="2:15" ht="12.75">
      <c r="B13" s="74">
        <f>G8</f>
        <v>45323</v>
      </c>
      <c r="C13" s="24">
        <f>B13</f>
        <v>45323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45324</v>
      </c>
      <c r="C14" s="23">
        <f aca="true" t="shared" si="0" ref="C14:C41">B14</f>
        <v>45324</v>
      </c>
      <c r="D14" s="70"/>
      <c r="E14" s="38"/>
      <c r="F14" s="39"/>
      <c r="G14" s="39"/>
      <c r="H14" s="39"/>
      <c r="I14" s="7">
        <f aca="true" t="shared" si="1" ref="I14:I38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38">I14+K14</f>
        <v>0</v>
      </c>
      <c r="M14" s="35" t="str">
        <f aca="true" t="shared" si="3" ref="M14:M41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1">B14+1</f>
        <v>45325</v>
      </c>
      <c r="C15" s="23">
        <f t="shared" si="0"/>
        <v>45325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38">IF(OR(J15=$N$13,J15=$N$14),ROUND(20*$G$6/5,1)/20,0)</f>
        <v>0</v>
      </c>
      <c r="L15" s="11">
        <f t="shared" si="2"/>
        <v>0</v>
      </c>
      <c r="M15" s="35" t="str">
        <f t="shared" si="3"/>
        <v> </v>
      </c>
      <c r="N15" s="28" t="s">
        <v>19</v>
      </c>
      <c r="O15" s="29" t="s">
        <v>24</v>
      </c>
    </row>
    <row r="16" spans="2:15" ht="12.75">
      <c r="B16" s="75">
        <f t="shared" si="4"/>
        <v>45326</v>
      </c>
      <c r="C16" s="23">
        <f t="shared" si="0"/>
        <v>45326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</v>
      </c>
      <c r="N16" s="28" t="s">
        <v>20</v>
      </c>
      <c r="O16" s="29" t="s">
        <v>24</v>
      </c>
    </row>
    <row r="17" spans="2:15" ht="12.75">
      <c r="B17" s="75">
        <f t="shared" si="4"/>
        <v>45327</v>
      </c>
      <c r="C17" s="23">
        <f t="shared" si="0"/>
        <v>45327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45328</v>
      </c>
      <c r="C18" s="23">
        <f t="shared" si="0"/>
        <v>45328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45329</v>
      </c>
      <c r="C19" s="23">
        <f t="shared" si="0"/>
        <v>45329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45330</v>
      </c>
      <c r="C20" s="23">
        <f t="shared" si="0"/>
        <v>45330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45331</v>
      </c>
      <c r="C21" s="45">
        <f t="shared" si="0"/>
        <v>45331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45332</v>
      </c>
      <c r="C22" s="50">
        <f t="shared" si="0"/>
        <v>45332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45333</v>
      </c>
      <c r="C23" s="23">
        <f t="shared" si="0"/>
        <v>45333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45334</v>
      </c>
      <c r="C24" s="23">
        <f t="shared" si="0"/>
        <v>45334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45335</v>
      </c>
      <c r="C25" s="23">
        <f t="shared" si="0"/>
        <v>45335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45336</v>
      </c>
      <c r="C26" s="23">
        <f t="shared" si="0"/>
        <v>45336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45337</v>
      </c>
      <c r="C27" s="23">
        <f t="shared" si="0"/>
        <v>45337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45338</v>
      </c>
      <c r="C28" s="23">
        <f t="shared" si="0"/>
        <v>45338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45339</v>
      </c>
      <c r="C29" s="23">
        <f t="shared" si="0"/>
        <v>45339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45340</v>
      </c>
      <c r="C30" s="23">
        <f t="shared" si="0"/>
        <v>45340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45341</v>
      </c>
      <c r="C31" s="23">
        <f t="shared" si="0"/>
        <v>45341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45342</v>
      </c>
      <c r="C32" s="23">
        <f t="shared" si="0"/>
        <v>45342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45343</v>
      </c>
      <c r="C33" s="23">
        <f t="shared" si="0"/>
        <v>45343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45344</v>
      </c>
      <c r="C34" s="23">
        <f t="shared" si="0"/>
        <v>45344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45345</v>
      </c>
      <c r="C35" s="23">
        <f t="shared" si="0"/>
        <v>45345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45346</v>
      </c>
      <c r="C36" s="23">
        <f t="shared" si="0"/>
        <v>45346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</v>
      </c>
      <c r="N36" s="90"/>
      <c r="O36" s="91"/>
    </row>
    <row r="37" spans="2:15" ht="12.75" customHeight="1">
      <c r="B37" s="75">
        <f t="shared" si="4"/>
        <v>45347</v>
      </c>
      <c r="C37" s="23">
        <f t="shared" si="0"/>
        <v>45347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</v>
      </c>
      <c r="N37" s="90"/>
      <c r="O37" s="91"/>
    </row>
    <row r="38" spans="2:15" ht="12.75" customHeight="1">
      <c r="B38" s="75">
        <f t="shared" si="4"/>
        <v>45348</v>
      </c>
      <c r="C38" s="23">
        <f t="shared" si="0"/>
        <v>45348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45349</v>
      </c>
      <c r="C39" s="23">
        <f t="shared" si="0"/>
        <v>45349</v>
      </c>
      <c r="D39" s="70"/>
      <c r="E39" s="38"/>
      <c r="F39" s="39"/>
      <c r="G39" s="39"/>
      <c r="H39" s="39"/>
      <c r="I39" s="7">
        <f>ROUND(20*24*(F39-E39-(H39-G39)),0)/20</f>
        <v>0</v>
      </c>
      <c r="J39" s="43"/>
      <c r="K39" s="10">
        <f>IF(OR(J39=$N$13,J39=$N$14),ROUND(20*$G$6/5,1)/20,0)</f>
        <v>0</v>
      </c>
      <c r="L39" s="11">
        <f>I39+K39</f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45350</v>
      </c>
      <c r="C40" s="23">
        <f t="shared" si="0"/>
        <v>45350</v>
      </c>
      <c r="D40" s="70"/>
      <c r="E40" s="38"/>
      <c r="F40" s="39"/>
      <c r="G40" s="39"/>
      <c r="H40" s="39"/>
      <c r="I40" s="7">
        <f>ROUND(20*24*(F40-E40-(H40-G40)),0)/20</f>
        <v>0</v>
      </c>
      <c r="J40" s="43"/>
      <c r="K40" s="10">
        <f>IF(OR(J40=$N$13,J40=$N$14),ROUND(20*$G$6/5,1)/20,0)</f>
        <v>0</v>
      </c>
      <c r="L40" s="11">
        <f>I40+K40</f>
        <v>0</v>
      </c>
      <c r="M40" s="35" t="str">
        <f t="shared" si="3"/>
        <v>  </v>
      </c>
      <c r="N40" s="90"/>
      <c r="O40" s="91"/>
    </row>
    <row r="41" spans="2:15" ht="12.75" customHeight="1">
      <c r="B41" s="75">
        <f t="shared" si="4"/>
        <v>45351</v>
      </c>
      <c r="C41" s="23">
        <f t="shared" si="0"/>
        <v>45351</v>
      </c>
      <c r="D41" s="70"/>
      <c r="E41" s="38"/>
      <c r="F41" s="39"/>
      <c r="G41" s="39"/>
      <c r="H41" s="39"/>
      <c r="I41" s="7">
        <f>ROUND(20*24*(F41-E41-(H41-G41)),0)/20</f>
        <v>0</v>
      </c>
      <c r="J41" s="43"/>
      <c r="K41" s="10">
        <f>IF(OR(J41=$N$13,J41=$N$14),ROUND(20*$G$6/5,1)/20,0)</f>
        <v>0</v>
      </c>
      <c r="L41" s="11">
        <f>I41+K41</f>
        <v>0</v>
      </c>
      <c r="M41" s="35" t="str">
        <f t="shared" si="3"/>
        <v>  </v>
      </c>
      <c r="N41" s="90"/>
      <c r="O41" s="91"/>
    </row>
    <row r="42" spans="2:15" ht="12.75" customHeight="1" thickBot="1">
      <c r="B42" s="19"/>
      <c r="C42" s="59"/>
      <c r="D42" s="60"/>
      <c r="E42" s="61"/>
      <c r="F42" s="61"/>
      <c r="G42" s="61"/>
      <c r="H42" s="61"/>
      <c r="I42" s="62"/>
      <c r="J42" s="63"/>
      <c r="K42" s="62"/>
      <c r="L42" s="62"/>
      <c r="M42" s="15"/>
      <c r="N42" s="95"/>
      <c r="O42" s="96"/>
    </row>
    <row r="43" spans="2:15" ht="16.5" customHeight="1">
      <c r="B43" s="19"/>
      <c r="C43" s="59"/>
      <c r="D43" s="60"/>
      <c r="E43" s="61"/>
      <c r="F43" s="61"/>
      <c r="G43" s="61"/>
      <c r="H43" s="61"/>
      <c r="I43" s="62"/>
      <c r="J43" s="86" t="s">
        <v>14</v>
      </c>
      <c r="K43" s="87"/>
      <c r="L43" s="32">
        <f>SUM(L12:L41)</f>
        <v>-193.2</v>
      </c>
      <c r="M43" s="15"/>
      <c r="N43" s="158"/>
      <c r="O43" s="159"/>
    </row>
    <row r="44" spans="2:15" ht="16.5" customHeight="1">
      <c r="B44" s="19"/>
      <c r="C44" s="15"/>
      <c r="D44" s="15"/>
      <c r="E44" s="15"/>
      <c r="F44" s="15"/>
      <c r="G44" s="15"/>
      <c r="H44" s="15"/>
      <c r="I44" s="15"/>
      <c r="J44" s="88" t="str">
        <f>gennaio!J46</f>
        <v>Ore dovute:</v>
      </c>
      <c r="K44" s="89"/>
      <c r="L44" s="34">
        <f>COUNTIF(M13:M41,"??")*$G$6/5</f>
        <v>176.4</v>
      </c>
      <c r="M44" s="15"/>
      <c r="N44" s="90"/>
      <c r="O44" s="91"/>
    </row>
    <row r="45" spans="2:15" ht="16.5" customHeight="1" thickBot="1">
      <c r="B45" s="21"/>
      <c r="C45" s="22"/>
      <c r="D45" s="22"/>
      <c r="E45" s="22"/>
      <c r="F45" s="22"/>
      <c r="G45" s="22"/>
      <c r="H45" s="22"/>
      <c r="I45" s="22"/>
      <c r="J45" s="128" t="str">
        <f>gennaio!J47</f>
        <v>Saldo:</v>
      </c>
      <c r="K45" s="130"/>
      <c r="L45" s="33">
        <f>L43-L44</f>
        <v>-369.6</v>
      </c>
      <c r="M45" s="22"/>
      <c r="N45" s="160"/>
      <c r="O45" s="161"/>
    </row>
  </sheetData>
  <sheetProtection/>
  <mergeCells count="52">
    <mergeCell ref="J45:K45"/>
    <mergeCell ref="N45:O45"/>
    <mergeCell ref="N41:O41"/>
    <mergeCell ref="N42:O42"/>
    <mergeCell ref="N43:O43"/>
    <mergeCell ref="N35:O35"/>
    <mergeCell ref="N36:O36"/>
    <mergeCell ref="N37:O37"/>
    <mergeCell ref="N38:O38"/>
    <mergeCell ref="N39:O39"/>
    <mergeCell ref="N44:O44"/>
    <mergeCell ref="N29:O29"/>
    <mergeCell ref="N30:O30"/>
    <mergeCell ref="N31:O31"/>
    <mergeCell ref="N32:O32"/>
    <mergeCell ref="N33:O33"/>
    <mergeCell ref="N34:O34"/>
    <mergeCell ref="N40:O40"/>
    <mergeCell ref="N23:O23"/>
    <mergeCell ref="N24:O24"/>
    <mergeCell ref="N25:O25"/>
    <mergeCell ref="N26:O26"/>
    <mergeCell ref="N27:O27"/>
    <mergeCell ref="N28:O28"/>
    <mergeCell ref="J10:J11"/>
    <mergeCell ref="K10:K11"/>
    <mergeCell ref="L10:L11"/>
    <mergeCell ref="N10:N11"/>
    <mergeCell ref="O10:O11"/>
    <mergeCell ref="N21:O22"/>
    <mergeCell ref="B10:D11"/>
    <mergeCell ref="E10:E11"/>
    <mergeCell ref="F10:F11"/>
    <mergeCell ref="G10:G11"/>
    <mergeCell ref="H10:H11"/>
    <mergeCell ref="I10:I11"/>
    <mergeCell ref="B6:F6"/>
    <mergeCell ref="G6:I6"/>
    <mergeCell ref="B7:F7"/>
    <mergeCell ref="G7:I7"/>
    <mergeCell ref="B8:F8"/>
    <mergeCell ref="G8:I8"/>
    <mergeCell ref="J4:K4"/>
    <mergeCell ref="L4:N4"/>
    <mergeCell ref="J5:K5"/>
    <mergeCell ref="L5:N5"/>
    <mergeCell ref="B12:D12"/>
    <mergeCell ref="B2:O2"/>
    <mergeCell ref="B4:F4"/>
    <mergeCell ref="G4:I4"/>
    <mergeCell ref="B5:F5"/>
    <mergeCell ref="G5:I5"/>
  </mergeCells>
  <conditionalFormatting sqref="J13:J39 E13:H39">
    <cfRule type="expression" priority="7" dxfId="1" stopIfTrue="1">
      <formula>($M13=" ")</formula>
    </cfRule>
  </conditionalFormatting>
  <conditionalFormatting sqref="L45">
    <cfRule type="expression" priority="6" dxfId="0" stopIfTrue="1">
      <formula>($L$45&lt;0)</formula>
    </cfRule>
  </conditionalFormatting>
  <conditionalFormatting sqref="J41 E41:H41">
    <cfRule type="expression" priority="2" dxfId="1" stopIfTrue="1">
      <formula>($M41=" ")</formula>
    </cfRule>
  </conditionalFormatting>
  <conditionalFormatting sqref="J40 E40:H40">
    <cfRule type="expression" priority="1" dxfId="1" stopIfTrue="1">
      <formula>($M40=" ")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R47"/>
  <sheetViews>
    <sheetView zoomScale="80" zoomScaleNormal="80" zoomScalePageLayoutView="0" workbookViewId="0" topLeftCell="A4">
      <selection activeCell="G8" sqref="G8:I8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DATE(G7,3,1)</f>
        <v>45352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febbraio!L45</f>
        <v>-369.6</v>
      </c>
      <c r="M12" s="20"/>
      <c r="N12" s="76"/>
      <c r="O12" s="77"/>
    </row>
    <row r="13" spans="2:15" ht="12.75">
      <c r="B13" s="74">
        <f>G8</f>
        <v>45352</v>
      </c>
      <c r="C13" s="24">
        <f>B13</f>
        <v>45352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45353</v>
      </c>
      <c r="C14" s="23">
        <f aca="true" t="shared" si="0" ref="C14:C43">B14</f>
        <v>45353</v>
      </c>
      <c r="D14" s="70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</v>
      </c>
      <c r="N14" s="28" t="s">
        <v>18</v>
      </c>
      <c r="O14" s="29" t="s">
        <v>27</v>
      </c>
    </row>
    <row r="15" spans="2:15" ht="12.75">
      <c r="B15" s="75">
        <f aca="true" t="shared" si="4" ref="B15:B43">B14+1</f>
        <v>45354</v>
      </c>
      <c r="C15" s="23">
        <f t="shared" si="0"/>
        <v>45354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IF(OR(J15=$N$13,J15=$N$14),ROUND(20*$G$6/5,1)/20,0)</f>
        <v>0</v>
      </c>
      <c r="L15" s="11">
        <f t="shared" si="2"/>
        <v>0</v>
      </c>
      <c r="M15" s="35" t="str">
        <f t="shared" si="3"/>
        <v> </v>
      </c>
      <c r="N15" s="28" t="s">
        <v>19</v>
      </c>
      <c r="O15" s="29" t="s">
        <v>24</v>
      </c>
    </row>
    <row r="16" spans="2:15" ht="12.75">
      <c r="B16" s="75">
        <f t="shared" si="4"/>
        <v>45355</v>
      </c>
      <c r="C16" s="23">
        <f t="shared" si="0"/>
        <v>45355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45356</v>
      </c>
      <c r="C17" s="23">
        <f t="shared" si="0"/>
        <v>45356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45357</v>
      </c>
      <c r="C18" s="23">
        <f t="shared" si="0"/>
        <v>45357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45358</v>
      </c>
      <c r="C19" s="23">
        <f t="shared" si="0"/>
        <v>45358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45359</v>
      </c>
      <c r="C20" s="23">
        <f t="shared" si="0"/>
        <v>45359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45360</v>
      </c>
      <c r="C21" s="45">
        <f t="shared" si="0"/>
        <v>45360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45361</v>
      </c>
      <c r="C22" s="50">
        <f t="shared" si="0"/>
        <v>45361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45362</v>
      </c>
      <c r="C23" s="23">
        <f t="shared" si="0"/>
        <v>45362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45363</v>
      </c>
      <c r="C24" s="23">
        <f t="shared" si="0"/>
        <v>45363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45364</v>
      </c>
      <c r="C25" s="23">
        <f t="shared" si="0"/>
        <v>45364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45365</v>
      </c>
      <c r="C26" s="23">
        <f t="shared" si="0"/>
        <v>45365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45366</v>
      </c>
      <c r="C27" s="23">
        <f t="shared" si="0"/>
        <v>45366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45367</v>
      </c>
      <c r="C28" s="23">
        <f t="shared" si="0"/>
        <v>45367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45368</v>
      </c>
      <c r="C29" s="23">
        <f t="shared" si="0"/>
        <v>45368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45369</v>
      </c>
      <c r="C30" s="23">
        <f t="shared" si="0"/>
        <v>45369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45370</v>
      </c>
      <c r="C31" s="23">
        <f t="shared" si="0"/>
        <v>45370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45371</v>
      </c>
      <c r="C32" s="23">
        <f t="shared" si="0"/>
        <v>45371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45372</v>
      </c>
      <c r="C33" s="23">
        <f t="shared" si="0"/>
        <v>45372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45373</v>
      </c>
      <c r="C34" s="23">
        <f t="shared" si="0"/>
        <v>45373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45374</v>
      </c>
      <c r="C35" s="23">
        <f t="shared" si="0"/>
        <v>45374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</v>
      </c>
      <c r="N35" s="90"/>
      <c r="O35" s="91"/>
    </row>
    <row r="36" spans="2:15" ht="12.75" customHeight="1">
      <c r="B36" s="75">
        <f t="shared" si="4"/>
        <v>45375</v>
      </c>
      <c r="C36" s="23">
        <f t="shared" si="0"/>
        <v>45375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</v>
      </c>
      <c r="N36" s="90"/>
      <c r="O36" s="91"/>
    </row>
    <row r="37" spans="2:15" ht="12.75" customHeight="1">
      <c r="B37" s="75">
        <f t="shared" si="4"/>
        <v>45376</v>
      </c>
      <c r="C37" s="23">
        <f t="shared" si="0"/>
        <v>45376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45377</v>
      </c>
      <c r="C38" s="23">
        <f t="shared" si="0"/>
        <v>45377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45378</v>
      </c>
      <c r="C39" s="23">
        <f t="shared" si="0"/>
        <v>45378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45379</v>
      </c>
      <c r="C40" s="23">
        <f t="shared" si="0"/>
        <v>45379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 </v>
      </c>
      <c r="N40" s="92"/>
      <c r="O40" s="94"/>
    </row>
    <row r="41" spans="2:15" ht="12.75" customHeight="1">
      <c r="B41" s="75">
        <f t="shared" si="4"/>
        <v>45380</v>
      </c>
      <c r="C41" s="23">
        <f t="shared" si="0"/>
        <v>45380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>
      <c r="B42" s="75">
        <f t="shared" si="4"/>
        <v>45381</v>
      </c>
      <c r="C42" s="23">
        <f t="shared" si="0"/>
        <v>45381</v>
      </c>
      <c r="D42" s="70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</v>
      </c>
      <c r="N42" s="90"/>
      <c r="O42" s="91"/>
    </row>
    <row r="43" spans="2:15" ht="12.75" customHeight="1" thickBot="1">
      <c r="B43" s="82">
        <f t="shared" si="4"/>
        <v>45382</v>
      </c>
      <c r="C43" s="25">
        <f t="shared" si="0"/>
        <v>45382</v>
      </c>
      <c r="D43" s="73"/>
      <c r="E43" s="40"/>
      <c r="F43" s="41"/>
      <c r="G43" s="41"/>
      <c r="H43" s="41"/>
      <c r="I43" s="8">
        <f t="shared" si="1"/>
        <v>0</v>
      </c>
      <c r="J43" s="44"/>
      <c r="K43" s="8">
        <f t="shared" si="5"/>
        <v>0</v>
      </c>
      <c r="L43" s="12">
        <f t="shared" si="2"/>
        <v>0</v>
      </c>
      <c r="M43" s="35" t="str">
        <f t="shared" si="3"/>
        <v> </v>
      </c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SUM(L12:L43)</f>
        <v>-369.6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COUNTIF(M13:M43,"??")*$G$6/5</f>
        <v>176.4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-546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2:R47"/>
  <sheetViews>
    <sheetView zoomScale="80" zoomScaleNormal="80" zoomScalePageLayoutView="0" workbookViewId="0" topLeftCell="A1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DATE(G7,4,1)</f>
        <v>45383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marzo!L47</f>
        <v>-546</v>
      </c>
      <c r="M12" s="20"/>
      <c r="N12" s="76"/>
      <c r="O12" s="77"/>
    </row>
    <row r="13" spans="2:15" ht="12.75">
      <c r="B13" s="74">
        <f>G8</f>
        <v>45383</v>
      </c>
      <c r="C13" s="24">
        <f>B13</f>
        <v>45383</v>
      </c>
      <c r="D13" s="69"/>
      <c r="E13" s="64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45384</v>
      </c>
      <c r="C14" s="23">
        <f aca="true" t="shared" si="0" ref="C14:C42">B14</f>
        <v>45384</v>
      </c>
      <c r="D14" s="70"/>
      <c r="E14" s="65"/>
      <c r="F14" s="39"/>
      <c r="G14" s="39"/>
      <c r="H14" s="39"/>
      <c r="I14" s="7">
        <f aca="true" t="shared" si="1" ref="I14:I42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2">I14+K14</f>
        <v>0</v>
      </c>
      <c r="M14" s="35" t="str">
        <f aca="true" t="shared" si="3" ref="M14:M42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2">B14+1</f>
        <v>45385</v>
      </c>
      <c r="C15" s="23">
        <f t="shared" si="0"/>
        <v>45385</v>
      </c>
      <c r="D15" s="70"/>
      <c r="E15" s="65"/>
      <c r="F15" s="39"/>
      <c r="G15" s="39"/>
      <c r="H15" s="39"/>
      <c r="I15" s="7">
        <f t="shared" si="1"/>
        <v>0</v>
      </c>
      <c r="J15" s="43"/>
      <c r="K15" s="10">
        <f aca="true" t="shared" si="5" ref="K15:K42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45386</v>
      </c>
      <c r="C16" s="23">
        <f t="shared" si="0"/>
        <v>45386</v>
      </c>
      <c r="D16" s="70"/>
      <c r="E16" s="65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45387</v>
      </c>
      <c r="C17" s="23">
        <f t="shared" si="0"/>
        <v>45387</v>
      </c>
      <c r="D17" s="70"/>
      <c r="E17" s="65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45388</v>
      </c>
      <c r="C18" s="23">
        <f t="shared" si="0"/>
        <v>45388</v>
      </c>
      <c r="D18" s="70"/>
      <c r="E18" s="65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45389</v>
      </c>
      <c r="C19" s="23">
        <f t="shared" si="0"/>
        <v>45389</v>
      </c>
      <c r="D19" s="70"/>
      <c r="E19" s="65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45390</v>
      </c>
      <c r="C20" s="23">
        <f t="shared" si="0"/>
        <v>45390</v>
      </c>
      <c r="D20" s="70"/>
      <c r="E20" s="65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45391</v>
      </c>
      <c r="C21" s="45">
        <f t="shared" si="0"/>
        <v>45391</v>
      </c>
      <c r="D21" s="71"/>
      <c r="E21" s="6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45392</v>
      </c>
      <c r="C22" s="50">
        <f t="shared" si="0"/>
        <v>45392</v>
      </c>
      <c r="D22" s="72"/>
      <c r="E22" s="67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45393</v>
      </c>
      <c r="C23" s="23">
        <f t="shared" si="0"/>
        <v>45393</v>
      </c>
      <c r="D23" s="70"/>
      <c r="E23" s="65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45394</v>
      </c>
      <c r="C24" s="23">
        <f t="shared" si="0"/>
        <v>45394</v>
      </c>
      <c r="D24" s="70"/>
      <c r="E24" s="65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45395</v>
      </c>
      <c r="C25" s="23">
        <f t="shared" si="0"/>
        <v>45395</v>
      </c>
      <c r="D25" s="70"/>
      <c r="E25" s="65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45396</v>
      </c>
      <c r="C26" s="23">
        <f t="shared" si="0"/>
        <v>45396</v>
      </c>
      <c r="D26" s="70"/>
      <c r="E26" s="65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45397</v>
      </c>
      <c r="C27" s="23">
        <f t="shared" si="0"/>
        <v>45397</v>
      </c>
      <c r="D27" s="70"/>
      <c r="E27" s="65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45398</v>
      </c>
      <c r="C28" s="23">
        <f t="shared" si="0"/>
        <v>45398</v>
      </c>
      <c r="D28" s="70"/>
      <c r="E28" s="65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45399</v>
      </c>
      <c r="C29" s="23">
        <f t="shared" si="0"/>
        <v>45399</v>
      </c>
      <c r="D29" s="70"/>
      <c r="E29" s="65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45400</v>
      </c>
      <c r="C30" s="23">
        <f t="shared" si="0"/>
        <v>45400</v>
      </c>
      <c r="D30" s="70"/>
      <c r="E30" s="65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45401</v>
      </c>
      <c r="C31" s="23">
        <f t="shared" si="0"/>
        <v>45401</v>
      </c>
      <c r="D31" s="70"/>
      <c r="E31" s="65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45402</v>
      </c>
      <c r="C32" s="23">
        <f t="shared" si="0"/>
        <v>45402</v>
      </c>
      <c r="D32" s="70"/>
      <c r="E32" s="65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</v>
      </c>
      <c r="N32" s="90"/>
      <c r="O32" s="91"/>
    </row>
    <row r="33" spans="2:15" ht="12.75" customHeight="1">
      <c r="B33" s="75">
        <f t="shared" si="4"/>
        <v>45403</v>
      </c>
      <c r="C33" s="23">
        <f t="shared" si="0"/>
        <v>45403</v>
      </c>
      <c r="D33" s="70"/>
      <c r="E33" s="65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</v>
      </c>
      <c r="N33" s="90"/>
      <c r="O33" s="91"/>
    </row>
    <row r="34" spans="2:15" ht="12.75" customHeight="1">
      <c r="B34" s="75">
        <f t="shared" si="4"/>
        <v>45404</v>
      </c>
      <c r="C34" s="23">
        <f t="shared" si="0"/>
        <v>45404</v>
      </c>
      <c r="D34" s="70"/>
      <c r="E34" s="65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45405</v>
      </c>
      <c r="C35" s="23">
        <f t="shared" si="0"/>
        <v>45405</v>
      </c>
      <c r="D35" s="70"/>
      <c r="E35" s="65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45406</v>
      </c>
      <c r="C36" s="23">
        <f t="shared" si="0"/>
        <v>45406</v>
      </c>
      <c r="D36" s="70"/>
      <c r="E36" s="65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45407</v>
      </c>
      <c r="C37" s="23">
        <f t="shared" si="0"/>
        <v>45407</v>
      </c>
      <c r="D37" s="70"/>
      <c r="E37" s="65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45408</v>
      </c>
      <c r="C38" s="23">
        <f t="shared" si="0"/>
        <v>45408</v>
      </c>
      <c r="D38" s="70"/>
      <c r="E38" s="65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45409</v>
      </c>
      <c r="C39" s="23">
        <f t="shared" si="0"/>
        <v>45409</v>
      </c>
      <c r="D39" s="70"/>
      <c r="E39" s="65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</v>
      </c>
      <c r="N39" s="158"/>
      <c r="O39" s="159"/>
    </row>
    <row r="40" spans="2:15" ht="12.75" customHeight="1">
      <c r="B40" s="75">
        <f t="shared" si="4"/>
        <v>45410</v>
      </c>
      <c r="C40" s="23">
        <f t="shared" si="0"/>
        <v>45410</v>
      </c>
      <c r="D40" s="70"/>
      <c r="E40" s="65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</v>
      </c>
      <c r="N40" s="92"/>
      <c r="O40" s="94"/>
    </row>
    <row r="41" spans="2:15" ht="12.75" customHeight="1">
      <c r="B41" s="75">
        <f t="shared" si="4"/>
        <v>45411</v>
      </c>
      <c r="C41" s="23">
        <f t="shared" si="0"/>
        <v>45411</v>
      </c>
      <c r="D41" s="70"/>
      <c r="E41" s="65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 thickBot="1">
      <c r="B42" s="82">
        <f t="shared" si="4"/>
        <v>45412</v>
      </c>
      <c r="C42" s="25">
        <f t="shared" si="0"/>
        <v>45412</v>
      </c>
      <c r="D42" s="73"/>
      <c r="E42" s="68"/>
      <c r="F42" s="41"/>
      <c r="G42" s="41"/>
      <c r="H42" s="41"/>
      <c r="I42" s="8">
        <f t="shared" si="1"/>
        <v>0</v>
      </c>
      <c r="J42" s="44"/>
      <c r="K42" s="12">
        <f t="shared" si="5"/>
        <v>0</v>
      </c>
      <c r="L42" s="83">
        <f t="shared" si="2"/>
        <v>0</v>
      </c>
      <c r="M42" s="35" t="str">
        <f t="shared" si="3"/>
        <v>  </v>
      </c>
      <c r="N42" s="90"/>
      <c r="O42" s="91"/>
    </row>
    <row r="43" spans="2:15" ht="12.75" customHeight="1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SUM(L12:L42)</f>
        <v>-546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COUNTIF(M13:M42,"??")*$G$6/5</f>
        <v>184.8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-730.8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2:R47"/>
  <sheetViews>
    <sheetView zoomScale="80" zoomScaleNormal="80" zoomScalePageLayoutView="0" workbookViewId="0" topLeftCell="A4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62">
        <f>DATE(G7,5,1)</f>
        <v>45413</v>
      </c>
      <c r="H8" s="163"/>
      <c r="I8" s="164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aprile!L47</f>
        <v>-730.8</v>
      </c>
      <c r="M12" s="20"/>
      <c r="N12" s="76"/>
      <c r="O12" s="77"/>
    </row>
    <row r="13" spans="2:15" ht="12.75">
      <c r="B13" s="74">
        <f>G8</f>
        <v>45413</v>
      </c>
      <c r="C13" s="24">
        <f>B13</f>
        <v>45413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45414</v>
      </c>
      <c r="C14" s="23">
        <f aca="true" t="shared" si="0" ref="C14:C43">B14</f>
        <v>45414</v>
      </c>
      <c r="D14" s="70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3">B14+1</f>
        <v>45415</v>
      </c>
      <c r="C15" s="23">
        <f t="shared" si="0"/>
        <v>45415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45416</v>
      </c>
      <c r="C16" s="23">
        <f t="shared" si="0"/>
        <v>45416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</v>
      </c>
      <c r="N16" s="28" t="s">
        <v>20</v>
      </c>
      <c r="O16" s="29" t="s">
        <v>24</v>
      </c>
    </row>
    <row r="17" spans="2:15" ht="12.75">
      <c r="B17" s="75">
        <f t="shared" si="4"/>
        <v>45417</v>
      </c>
      <c r="C17" s="23">
        <f t="shared" si="0"/>
        <v>45417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</v>
      </c>
      <c r="N17" s="28" t="s">
        <v>44</v>
      </c>
      <c r="O17" s="29" t="s">
        <v>24</v>
      </c>
    </row>
    <row r="18" spans="2:15" ht="12.75">
      <c r="B18" s="75">
        <f t="shared" si="4"/>
        <v>45418</v>
      </c>
      <c r="C18" s="23">
        <f t="shared" si="0"/>
        <v>45418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45419</v>
      </c>
      <c r="C19" s="23">
        <f t="shared" si="0"/>
        <v>45419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45420</v>
      </c>
      <c r="C20" s="23">
        <f t="shared" si="0"/>
        <v>45420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45421</v>
      </c>
      <c r="C21" s="45">
        <f t="shared" si="0"/>
        <v>45421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45422</v>
      </c>
      <c r="C22" s="50">
        <f t="shared" si="0"/>
        <v>45422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45423</v>
      </c>
      <c r="C23" s="23">
        <f t="shared" si="0"/>
        <v>45423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45424</v>
      </c>
      <c r="C24" s="23">
        <f t="shared" si="0"/>
        <v>45424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45425</v>
      </c>
      <c r="C25" s="23">
        <f t="shared" si="0"/>
        <v>45425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45426</v>
      </c>
      <c r="C26" s="23">
        <f t="shared" si="0"/>
        <v>45426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45427</v>
      </c>
      <c r="C27" s="23">
        <f t="shared" si="0"/>
        <v>45427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45428</v>
      </c>
      <c r="C28" s="23">
        <f t="shared" si="0"/>
        <v>45428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45429</v>
      </c>
      <c r="C29" s="23">
        <f t="shared" si="0"/>
        <v>45429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45430</v>
      </c>
      <c r="C30" s="23">
        <f t="shared" si="0"/>
        <v>45430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45431</v>
      </c>
      <c r="C31" s="23">
        <f t="shared" si="0"/>
        <v>45431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</v>
      </c>
      <c r="N31" s="90"/>
      <c r="O31" s="91"/>
    </row>
    <row r="32" spans="2:15" ht="12.75" customHeight="1">
      <c r="B32" s="75">
        <f t="shared" si="4"/>
        <v>45432</v>
      </c>
      <c r="C32" s="23">
        <f t="shared" si="0"/>
        <v>45432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45433</v>
      </c>
      <c r="C33" s="23">
        <f t="shared" si="0"/>
        <v>45433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45434</v>
      </c>
      <c r="C34" s="23">
        <f t="shared" si="0"/>
        <v>45434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45435</v>
      </c>
      <c r="C35" s="23">
        <f t="shared" si="0"/>
        <v>45435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45436</v>
      </c>
      <c r="C36" s="23">
        <f t="shared" si="0"/>
        <v>45436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45437</v>
      </c>
      <c r="C37" s="23">
        <f t="shared" si="0"/>
        <v>45437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</v>
      </c>
      <c r="N37" s="90"/>
      <c r="O37" s="91"/>
    </row>
    <row r="38" spans="2:15" ht="12.75" customHeight="1">
      <c r="B38" s="75">
        <f t="shared" si="4"/>
        <v>45438</v>
      </c>
      <c r="C38" s="23">
        <f t="shared" si="0"/>
        <v>45438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</v>
      </c>
      <c r="N38" s="90"/>
      <c r="O38" s="91"/>
    </row>
    <row r="39" spans="2:15" ht="12.75" customHeight="1">
      <c r="B39" s="75">
        <f t="shared" si="4"/>
        <v>45439</v>
      </c>
      <c r="C39" s="23">
        <f t="shared" si="0"/>
        <v>45439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45440</v>
      </c>
      <c r="C40" s="23">
        <f t="shared" si="0"/>
        <v>45440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 </v>
      </c>
      <c r="N40" s="92"/>
      <c r="O40" s="94"/>
    </row>
    <row r="41" spans="2:15" ht="12.75" customHeight="1">
      <c r="B41" s="75">
        <f t="shared" si="4"/>
        <v>45441</v>
      </c>
      <c r="C41" s="23">
        <f t="shared" si="0"/>
        <v>45441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>
      <c r="B42" s="75">
        <f t="shared" si="4"/>
        <v>45442</v>
      </c>
      <c r="C42" s="23">
        <f t="shared" si="0"/>
        <v>45442</v>
      </c>
      <c r="D42" s="70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 </v>
      </c>
      <c r="N42" s="90"/>
      <c r="O42" s="91"/>
    </row>
    <row r="43" spans="2:15" ht="12.75" customHeight="1" thickBot="1">
      <c r="B43" s="82">
        <f t="shared" si="4"/>
        <v>45443</v>
      </c>
      <c r="C43" s="25">
        <f t="shared" si="0"/>
        <v>45443</v>
      </c>
      <c r="D43" s="73"/>
      <c r="E43" s="40"/>
      <c r="F43" s="41"/>
      <c r="G43" s="41"/>
      <c r="H43" s="41"/>
      <c r="I43" s="8">
        <f t="shared" si="1"/>
        <v>0</v>
      </c>
      <c r="J43" s="44"/>
      <c r="K43" s="12">
        <f t="shared" si="5"/>
        <v>0</v>
      </c>
      <c r="L43" s="83">
        <f t="shared" si="2"/>
        <v>0</v>
      </c>
      <c r="M43" s="35" t="str">
        <f t="shared" si="3"/>
        <v>  </v>
      </c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SUM(L12:L43)</f>
        <v>-730.8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COUNTIF(M13:M43,"??")*$G$6/5</f>
        <v>193.2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-924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2:R47"/>
  <sheetViews>
    <sheetView zoomScale="80" zoomScaleNormal="80" zoomScalePageLayoutView="0" workbookViewId="0" topLeftCell="A4">
      <selection activeCell="G8" sqref="G8:I8"/>
    </sheetView>
  </sheetViews>
  <sheetFormatPr defaultColWidth="9.140625" defaultRowHeight="12.75"/>
  <cols>
    <col min="1" max="1" width="3.421875" style="0" customWidth="1"/>
    <col min="2" max="2" width="4.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DATE(G7,6,1)</f>
        <v>45444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maggio!L47</f>
        <v>-924</v>
      </c>
      <c r="M12" s="20"/>
      <c r="N12" s="76"/>
      <c r="O12" s="77"/>
    </row>
    <row r="13" spans="2:15" ht="12.75">
      <c r="B13" s="74">
        <f>G8</f>
        <v>45444</v>
      </c>
      <c r="C13" s="24">
        <f>B13</f>
        <v>45444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</v>
      </c>
      <c r="N13" s="26" t="s">
        <v>17</v>
      </c>
      <c r="O13" s="27" t="s">
        <v>27</v>
      </c>
    </row>
    <row r="14" spans="2:15" ht="12.75">
      <c r="B14" s="75">
        <f>B13+1</f>
        <v>45445</v>
      </c>
      <c r="C14" s="23">
        <f aca="true" t="shared" si="0" ref="C14:C42">B14</f>
        <v>45445</v>
      </c>
      <c r="D14" s="70"/>
      <c r="E14" s="38"/>
      <c r="F14" s="39"/>
      <c r="G14" s="39"/>
      <c r="H14" s="39"/>
      <c r="I14" s="7">
        <f aca="true" t="shared" si="1" ref="I14:I42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2">I14+K14</f>
        <v>0</v>
      </c>
      <c r="M14" s="35" t="str">
        <f aca="true" t="shared" si="3" ref="M14:M42">IF(OR(AND(OR(WEEKDAY($B14,2)=6,WEEKDAY($B14,2)=7),$D14=""),AND(WEEKDAY($B14,2)&lt;&gt;6,WEEKDAY($B14,2)&lt;&gt;7,$D14&lt;&gt;""))," ","  ")</f>
        <v> </v>
      </c>
      <c r="N14" s="28" t="s">
        <v>18</v>
      </c>
      <c r="O14" s="29" t="s">
        <v>27</v>
      </c>
    </row>
    <row r="15" spans="2:15" ht="12.75">
      <c r="B15" s="75">
        <f aca="true" t="shared" si="4" ref="B15:B42">B14+1</f>
        <v>45446</v>
      </c>
      <c r="C15" s="23">
        <f t="shared" si="0"/>
        <v>45446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2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45447</v>
      </c>
      <c r="C16" s="23">
        <f t="shared" si="0"/>
        <v>45447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45448</v>
      </c>
      <c r="C17" s="23">
        <f t="shared" si="0"/>
        <v>45448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45449</v>
      </c>
      <c r="C18" s="23">
        <f t="shared" si="0"/>
        <v>45449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45450</v>
      </c>
      <c r="C19" s="23">
        <f t="shared" si="0"/>
        <v>45450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45451</v>
      </c>
      <c r="C20" s="23">
        <f t="shared" si="0"/>
        <v>45451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</v>
      </c>
      <c r="N20" s="15"/>
      <c r="O20" s="18"/>
    </row>
    <row r="21" spans="2:18" s="2" customFormat="1" ht="12.75" customHeight="1">
      <c r="B21" s="75">
        <f t="shared" si="4"/>
        <v>45452</v>
      </c>
      <c r="C21" s="45">
        <f t="shared" si="0"/>
        <v>45452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45453</v>
      </c>
      <c r="C22" s="50">
        <f t="shared" si="0"/>
        <v>45453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45454</v>
      </c>
      <c r="C23" s="23">
        <f t="shared" si="0"/>
        <v>45454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45455</v>
      </c>
      <c r="C24" s="23">
        <f t="shared" si="0"/>
        <v>45455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45456</v>
      </c>
      <c r="C25" s="23">
        <f t="shared" si="0"/>
        <v>45456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45457</v>
      </c>
      <c r="C26" s="23">
        <f t="shared" si="0"/>
        <v>45457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45458</v>
      </c>
      <c r="C27" s="23">
        <f t="shared" si="0"/>
        <v>45458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45459</v>
      </c>
      <c r="C28" s="23">
        <f t="shared" si="0"/>
        <v>45459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45460</v>
      </c>
      <c r="C29" s="23">
        <f t="shared" si="0"/>
        <v>45460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45461</v>
      </c>
      <c r="C30" s="23">
        <f t="shared" si="0"/>
        <v>45461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45462</v>
      </c>
      <c r="C31" s="23">
        <f t="shared" si="0"/>
        <v>45462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45463</v>
      </c>
      <c r="C32" s="23">
        <f t="shared" si="0"/>
        <v>45463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45464</v>
      </c>
      <c r="C33" s="23">
        <f t="shared" si="0"/>
        <v>45464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45465</v>
      </c>
      <c r="C34" s="23">
        <f t="shared" si="0"/>
        <v>45465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</v>
      </c>
      <c r="N34" s="90"/>
      <c r="O34" s="91"/>
    </row>
    <row r="35" spans="2:15" ht="12.75" customHeight="1">
      <c r="B35" s="75">
        <f t="shared" si="4"/>
        <v>45466</v>
      </c>
      <c r="C35" s="23">
        <f t="shared" si="0"/>
        <v>45466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</v>
      </c>
      <c r="N35" s="90"/>
      <c r="O35" s="91"/>
    </row>
    <row r="36" spans="2:15" ht="12.75" customHeight="1">
      <c r="B36" s="75">
        <f t="shared" si="4"/>
        <v>45467</v>
      </c>
      <c r="C36" s="23">
        <f t="shared" si="0"/>
        <v>45467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45468</v>
      </c>
      <c r="C37" s="23">
        <f t="shared" si="0"/>
        <v>45468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45469</v>
      </c>
      <c r="C38" s="23">
        <f t="shared" si="0"/>
        <v>45469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45470</v>
      </c>
      <c r="C39" s="23">
        <f t="shared" si="0"/>
        <v>45470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45471</v>
      </c>
      <c r="C40" s="23">
        <f t="shared" si="0"/>
        <v>45471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 </v>
      </c>
      <c r="N40" s="92"/>
      <c r="O40" s="94"/>
    </row>
    <row r="41" spans="2:15" ht="12.75" customHeight="1">
      <c r="B41" s="75">
        <f t="shared" si="4"/>
        <v>45472</v>
      </c>
      <c r="C41" s="23">
        <f t="shared" si="0"/>
        <v>45472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</v>
      </c>
      <c r="N41" s="90"/>
      <c r="O41" s="91"/>
    </row>
    <row r="42" spans="2:15" ht="12.75" customHeight="1" thickBot="1">
      <c r="B42" s="82">
        <f t="shared" si="4"/>
        <v>45473</v>
      </c>
      <c r="C42" s="25">
        <f t="shared" si="0"/>
        <v>45473</v>
      </c>
      <c r="D42" s="73"/>
      <c r="E42" s="40"/>
      <c r="F42" s="41"/>
      <c r="G42" s="41"/>
      <c r="H42" s="41"/>
      <c r="I42" s="8">
        <f t="shared" si="1"/>
        <v>0</v>
      </c>
      <c r="J42" s="44"/>
      <c r="K42" s="12">
        <f t="shared" si="5"/>
        <v>0</v>
      </c>
      <c r="L42" s="83">
        <f t="shared" si="2"/>
        <v>0</v>
      </c>
      <c r="M42" s="35" t="str">
        <f t="shared" si="3"/>
        <v> </v>
      </c>
      <c r="N42" s="90"/>
      <c r="O42" s="91"/>
    </row>
    <row r="43" spans="2:15" ht="12.75" customHeight="1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SUM(L12:L42)</f>
        <v>-924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COUNTIF(M13:M42,"??")*$G$6/5</f>
        <v>168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-1092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"/>
  <dimension ref="A2:R47"/>
  <sheetViews>
    <sheetView zoomScale="80" zoomScaleNormal="80" zoomScalePageLayoutView="0" workbookViewId="0" topLeftCell="A1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DATE(G7,7,1)</f>
        <v>45474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giugno!L47</f>
        <v>-1092</v>
      </c>
      <c r="M12" s="20"/>
      <c r="N12" s="76"/>
      <c r="O12" s="77"/>
    </row>
    <row r="13" spans="2:15" ht="12.75">
      <c r="B13" s="74">
        <f>G8</f>
        <v>45474</v>
      </c>
      <c r="C13" s="24">
        <f>B13</f>
        <v>45474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IF(OR(J13=$N$13,J13=$N$14,),ROUND(20*$G$6/5,1)/20,0)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45475</v>
      </c>
      <c r="C14" s="23">
        <f aca="true" t="shared" si="0" ref="C14:C43">B14</f>
        <v>45475</v>
      </c>
      <c r="D14" s="70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3">B14+1</f>
        <v>45476</v>
      </c>
      <c r="C15" s="23">
        <f t="shared" si="0"/>
        <v>45476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45477</v>
      </c>
      <c r="C16" s="23">
        <f t="shared" si="0"/>
        <v>45477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45478</v>
      </c>
      <c r="C17" s="23">
        <f t="shared" si="0"/>
        <v>45478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45479</v>
      </c>
      <c r="C18" s="23">
        <f t="shared" si="0"/>
        <v>45479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45480</v>
      </c>
      <c r="C19" s="23">
        <f t="shared" si="0"/>
        <v>45480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45481</v>
      </c>
      <c r="C20" s="23">
        <f t="shared" si="0"/>
        <v>45481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45482</v>
      </c>
      <c r="C21" s="45">
        <f t="shared" si="0"/>
        <v>45482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45483</v>
      </c>
      <c r="C22" s="50">
        <f t="shared" si="0"/>
        <v>45483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45484</v>
      </c>
      <c r="C23" s="23">
        <f t="shared" si="0"/>
        <v>45484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45485</v>
      </c>
      <c r="C24" s="23">
        <f t="shared" si="0"/>
        <v>45485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45486</v>
      </c>
      <c r="C25" s="23">
        <f t="shared" si="0"/>
        <v>45486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45487</v>
      </c>
      <c r="C26" s="23">
        <f t="shared" si="0"/>
        <v>45487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45488</v>
      </c>
      <c r="C27" s="23">
        <f t="shared" si="0"/>
        <v>45488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45489</v>
      </c>
      <c r="C28" s="23">
        <f t="shared" si="0"/>
        <v>45489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45490</v>
      </c>
      <c r="C29" s="23">
        <f t="shared" si="0"/>
        <v>45490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45491</v>
      </c>
      <c r="C30" s="23">
        <f t="shared" si="0"/>
        <v>45491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45492</v>
      </c>
      <c r="C31" s="23">
        <f t="shared" si="0"/>
        <v>45492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45493</v>
      </c>
      <c r="C32" s="23">
        <f t="shared" si="0"/>
        <v>45493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</v>
      </c>
      <c r="N32" s="90"/>
      <c r="O32" s="91"/>
    </row>
    <row r="33" spans="2:15" ht="12.75" customHeight="1">
      <c r="B33" s="75">
        <f t="shared" si="4"/>
        <v>45494</v>
      </c>
      <c r="C33" s="23">
        <f t="shared" si="0"/>
        <v>45494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</v>
      </c>
      <c r="N33" s="90"/>
      <c r="O33" s="91"/>
    </row>
    <row r="34" spans="2:15" ht="12.75" customHeight="1">
      <c r="B34" s="75">
        <f t="shared" si="4"/>
        <v>45495</v>
      </c>
      <c r="C34" s="23">
        <f t="shared" si="0"/>
        <v>45495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45496</v>
      </c>
      <c r="C35" s="23">
        <f t="shared" si="0"/>
        <v>45496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45497</v>
      </c>
      <c r="C36" s="23">
        <f t="shared" si="0"/>
        <v>45497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45498</v>
      </c>
      <c r="C37" s="23">
        <f t="shared" si="0"/>
        <v>45498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45499</v>
      </c>
      <c r="C38" s="23">
        <f t="shared" si="0"/>
        <v>45499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45500</v>
      </c>
      <c r="C39" s="23">
        <f t="shared" si="0"/>
        <v>45500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</v>
      </c>
      <c r="N39" s="158"/>
      <c r="O39" s="159"/>
    </row>
    <row r="40" spans="2:15" ht="12.75" customHeight="1">
      <c r="B40" s="75">
        <f t="shared" si="4"/>
        <v>45501</v>
      </c>
      <c r="C40" s="23">
        <f t="shared" si="0"/>
        <v>45501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</v>
      </c>
      <c r="N40" s="92"/>
      <c r="O40" s="94"/>
    </row>
    <row r="41" spans="2:15" ht="12.75" customHeight="1">
      <c r="B41" s="75">
        <f t="shared" si="4"/>
        <v>45502</v>
      </c>
      <c r="C41" s="23">
        <f t="shared" si="0"/>
        <v>45502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>
      <c r="B42" s="75">
        <f t="shared" si="4"/>
        <v>45503</v>
      </c>
      <c r="C42" s="23">
        <f t="shared" si="0"/>
        <v>45503</v>
      </c>
      <c r="D42" s="70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 </v>
      </c>
      <c r="N42" s="90"/>
      <c r="O42" s="91"/>
    </row>
    <row r="43" spans="2:15" ht="12.75" customHeight="1" thickBot="1">
      <c r="B43" s="82">
        <f t="shared" si="4"/>
        <v>45504</v>
      </c>
      <c r="C43" s="25">
        <f t="shared" si="0"/>
        <v>45504</v>
      </c>
      <c r="D43" s="73"/>
      <c r="E43" s="40"/>
      <c r="F43" s="41"/>
      <c r="G43" s="41"/>
      <c r="H43" s="41"/>
      <c r="I43" s="8">
        <f t="shared" si="1"/>
        <v>0</v>
      </c>
      <c r="J43" s="44"/>
      <c r="K43" s="12">
        <f t="shared" si="5"/>
        <v>0</v>
      </c>
      <c r="L43" s="83">
        <f t="shared" si="2"/>
        <v>0</v>
      </c>
      <c r="M43" s="35" t="str">
        <f t="shared" si="3"/>
        <v>  </v>
      </c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SUM(L12:L43)</f>
        <v>-1092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COUNTIF(M13:M43,"??")*$G$6/5</f>
        <v>193.2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-1285.2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2:R47"/>
  <sheetViews>
    <sheetView zoomScale="80" zoomScaleNormal="80" zoomScalePageLayoutView="0" workbookViewId="0" topLeftCell="A1">
      <selection activeCell="G8" sqref="G8:I8"/>
    </sheetView>
  </sheetViews>
  <sheetFormatPr defaultColWidth="9.140625" defaultRowHeight="12.75"/>
  <cols>
    <col min="1" max="1" width="3.421875" style="0" customWidth="1"/>
    <col min="2" max="2" width="4.71093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DATE(G7,8,1)</f>
        <v>45505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luglio!L47</f>
        <v>-1285.2</v>
      </c>
      <c r="M12" s="20"/>
      <c r="N12" s="76"/>
      <c r="O12" s="77"/>
    </row>
    <row r="13" spans="2:15" ht="12.75">
      <c r="B13" s="74">
        <f>G8</f>
        <v>45505</v>
      </c>
      <c r="C13" s="24">
        <f>B13</f>
        <v>45505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 </v>
      </c>
      <c r="N13" s="26" t="s">
        <v>17</v>
      </c>
      <c r="O13" s="27" t="s">
        <v>27</v>
      </c>
    </row>
    <row r="14" spans="2:15" ht="12.75">
      <c r="B14" s="75">
        <f>B13+1</f>
        <v>45506</v>
      </c>
      <c r="C14" s="23">
        <f aca="true" t="shared" si="0" ref="C14:C43">B14</f>
        <v>45506</v>
      </c>
      <c r="D14" s="70"/>
      <c r="E14" s="38"/>
      <c r="F14" s="39"/>
      <c r="G14" s="39"/>
      <c r="H14" s="39"/>
      <c r="I14" s="7">
        <f aca="true" t="shared" si="1" ref="I14:I43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3">I14+K14</f>
        <v>0</v>
      </c>
      <c r="M14" s="35" t="str">
        <f aca="true" t="shared" si="3" ref="M14:M43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3">B14+1</f>
        <v>45507</v>
      </c>
      <c r="C15" s="23">
        <f t="shared" si="0"/>
        <v>45507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3">IF(OR(J15=$N$13,J15=$N$14),ROUND(20*$G$6/5,1)/20,0)</f>
        <v>0</v>
      </c>
      <c r="L15" s="11">
        <f t="shared" si="2"/>
        <v>0</v>
      </c>
      <c r="M15" s="35" t="str">
        <f t="shared" si="3"/>
        <v> </v>
      </c>
      <c r="N15" s="28" t="s">
        <v>19</v>
      </c>
      <c r="O15" s="29" t="s">
        <v>24</v>
      </c>
    </row>
    <row r="16" spans="2:15" ht="12.75">
      <c r="B16" s="75">
        <f t="shared" si="4"/>
        <v>45508</v>
      </c>
      <c r="C16" s="23">
        <f t="shared" si="0"/>
        <v>45508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</v>
      </c>
      <c r="N16" s="28" t="s">
        <v>20</v>
      </c>
      <c r="O16" s="29" t="s">
        <v>24</v>
      </c>
    </row>
    <row r="17" spans="2:15" ht="12.75">
      <c r="B17" s="75">
        <f t="shared" si="4"/>
        <v>45509</v>
      </c>
      <c r="C17" s="23">
        <f t="shared" si="0"/>
        <v>45509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45510</v>
      </c>
      <c r="C18" s="23">
        <f t="shared" si="0"/>
        <v>45510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45511</v>
      </c>
      <c r="C19" s="23">
        <f t="shared" si="0"/>
        <v>45511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45512</v>
      </c>
      <c r="C20" s="23">
        <f t="shared" si="0"/>
        <v>45512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 </v>
      </c>
      <c r="N20" s="15"/>
      <c r="O20" s="18"/>
    </row>
    <row r="21" spans="2:18" s="2" customFormat="1" ht="12.75" customHeight="1">
      <c r="B21" s="75">
        <f t="shared" si="4"/>
        <v>45513</v>
      </c>
      <c r="C21" s="45">
        <f t="shared" si="0"/>
        <v>45513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45514</v>
      </c>
      <c r="C22" s="50">
        <f t="shared" si="0"/>
        <v>45514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45515</v>
      </c>
      <c r="C23" s="23">
        <f t="shared" si="0"/>
        <v>45515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45516</v>
      </c>
      <c r="C24" s="23">
        <f t="shared" si="0"/>
        <v>45516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45517</v>
      </c>
      <c r="C25" s="23">
        <f t="shared" si="0"/>
        <v>45517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45518</v>
      </c>
      <c r="C26" s="23">
        <f t="shared" si="0"/>
        <v>45518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45519</v>
      </c>
      <c r="C27" s="23">
        <f t="shared" si="0"/>
        <v>45519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45520</v>
      </c>
      <c r="C28" s="23">
        <f t="shared" si="0"/>
        <v>45520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45521</v>
      </c>
      <c r="C29" s="23">
        <f t="shared" si="0"/>
        <v>45521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45522</v>
      </c>
      <c r="C30" s="23">
        <f t="shared" si="0"/>
        <v>45522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45523</v>
      </c>
      <c r="C31" s="23">
        <f t="shared" si="0"/>
        <v>45523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45524</v>
      </c>
      <c r="C32" s="23">
        <f t="shared" si="0"/>
        <v>45524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45525</v>
      </c>
      <c r="C33" s="23">
        <f t="shared" si="0"/>
        <v>45525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 </v>
      </c>
      <c r="N33" s="90"/>
      <c r="O33" s="91"/>
    </row>
    <row r="34" spans="2:15" ht="12.75" customHeight="1">
      <c r="B34" s="75">
        <f t="shared" si="4"/>
        <v>45526</v>
      </c>
      <c r="C34" s="23">
        <f t="shared" si="0"/>
        <v>45526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 </v>
      </c>
      <c r="N34" s="90"/>
      <c r="O34" s="91"/>
    </row>
    <row r="35" spans="2:15" ht="12.75" customHeight="1">
      <c r="B35" s="75">
        <f t="shared" si="4"/>
        <v>45527</v>
      </c>
      <c r="C35" s="23">
        <f t="shared" si="0"/>
        <v>45527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45528</v>
      </c>
      <c r="C36" s="23">
        <f t="shared" si="0"/>
        <v>45528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</v>
      </c>
      <c r="N36" s="90"/>
      <c r="O36" s="91"/>
    </row>
    <row r="37" spans="2:15" ht="12.75" customHeight="1">
      <c r="B37" s="75">
        <f t="shared" si="4"/>
        <v>45529</v>
      </c>
      <c r="C37" s="23">
        <f t="shared" si="0"/>
        <v>45529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</v>
      </c>
      <c r="N37" s="90"/>
      <c r="O37" s="91"/>
    </row>
    <row r="38" spans="2:15" ht="12.75" customHeight="1">
      <c r="B38" s="75">
        <f t="shared" si="4"/>
        <v>45530</v>
      </c>
      <c r="C38" s="23">
        <f t="shared" si="0"/>
        <v>45530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45531</v>
      </c>
      <c r="C39" s="23">
        <f t="shared" si="0"/>
        <v>45531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45532</v>
      </c>
      <c r="C40" s="23">
        <f t="shared" si="0"/>
        <v>45532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 </v>
      </c>
      <c r="N40" s="92"/>
      <c r="O40" s="94"/>
    </row>
    <row r="41" spans="2:15" ht="12.75" customHeight="1">
      <c r="B41" s="75">
        <f t="shared" si="4"/>
        <v>45533</v>
      </c>
      <c r="C41" s="23">
        <f t="shared" si="0"/>
        <v>45533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 </v>
      </c>
      <c r="N41" s="90"/>
      <c r="O41" s="91"/>
    </row>
    <row r="42" spans="2:15" ht="12.75" customHeight="1">
      <c r="B42" s="75">
        <f t="shared" si="4"/>
        <v>45534</v>
      </c>
      <c r="C42" s="23">
        <f t="shared" si="0"/>
        <v>45534</v>
      </c>
      <c r="D42" s="70"/>
      <c r="E42" s="38"/>
      <c r="F42" s="39"/>
      <c r="G42" s="39"/>
      <c r="H42" s="39"/>
      <c r="I42" s="7">
        <f t="shared" si="1"/>
        <v>0</v>
      </c>
      <c r="J42" s="43"/>
      <c r="K42" s="10">
        <f t="shared" si="5"/>
        <v>0</v>
      </c>
      <c r="L42" s="11">
        <f t="shared" si="2"/>
        <v>0</v>
      </c>
      <c r="M42" s="35" t="str">
        <f t="shared" si="3"/>
        <v>  </v>
      </c>
      <c r="N42" s="90"/>
      <c r="O42" s="91"/>
    </row>
    <row r="43" spans="2:15" ht="12.75" customHeight="1" thickBot="1">
      <c r="B43" s="82">
        <f t="shared" si="4"/>
        <v>45535</v>
      </c>
      <c r="C43" s="25">
        <f t="shared" si="0"/>
        <v>45535</v>
      </c>
      <c r="D43" s="73"/>
      <c r="E43" s="40"/>
      <c r="F43" s="41"/>
      <c r="G43" s="41"/>
      <c r="H43" s="41"/>
      <c r="I43" s="8">
        <f t="shared" si="1"/>
        <v>0</v>
      </c>
      <c r="J43" s="44"/>
      <c r="K43" s="12">
        <f t="shared" si="5"/>
        <v>0</v>
      </c>
      <c r="L43" s="83">
        <f t="shared" si="2"/>
        <v>0</v>
      </c>
      <c r="M43" s="35" t="str">
        <f t="shared" si="3"/>
        <v> </v>
      </c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SUM(L12:L43)</f>
        <v>-1285.2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COUNTIF(M13:M43,"??")*$G$6/5</f>
        <v>184.8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-1470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5:K45"/>
    <mergeCell ref="N45:O45"/>
    <mergeCell ref="N35:O35"/>
    <mergeCell ref="N36:O36"/>
    <mergeCell ref="N37:O37"/>
    <mergeCell ref="N38:O38"/>
    <mergeCell ref="N39:O39"/>
    <mergeCell ref="N40:O40"/>
    <mergeCell ref="L5:N5"/>
    <mergeCell ref="B12:D12"/>
    <mergeCell ref="J46:K46"/>
    <mergeCell ref="N46:O46"/>
    <mergeCell ref="J47:K47"/>
    <mergeCell ref="N47:O47"/>
    <mergeCell ref="N41:O41"/>
    <mergeCell ref="N42:O42"/>
    <mergeCell ref="N43:O43"/>
    <mergeCell ref="N44:O44"/>
  </mergeCells>
  <conditionalFormatting sqref="E13:H43 J13:J43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3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9"/>
  <dimension ref="A2:R47"/>
  <sheetViews>
    <sheetView zoomScale="80" zoomScaleNormal="80" zoomScalePageLayoutView="0" workbookViewId="0" topLeftCell="A1">
      <selection activeCell="G8" sqref="G8:I8"/>
    </sheetView>
  </sheetViews>
  <sheetFormatPr defaultColWidth="9.140625" defaultRowHeight="12.75"/>
  <cols>
    <col min="1" max="1" width="3.421875" style="0" customWidth="1"/>
    <col min="2" max="2" width="4.57421875" style="0" customWidth="1"/>
    <col min="3" max="3" width="6.28125" style="0" customWidth="1"/>
    <col min="4" max="4" width="2.28125" style="0" customWidth="1"/>
    <col min="5" max="12" width="12.00390625" style="0" customWidth="1"/>
    <col min="13" max="13" width="3.00390625" style="0" customWidth="1"/>
    <col min="14" max="14" width="48.140625" style="0" customWidth="1"/>
    <col min="15" max="15" width="27.8515625" style="0" customWidth="1"/>
  </cols>
  <sheetData>
    <row r="1" ht="13.5" thickBot="1"/>
    <row r="2" spans="1:15" ht="27" thickBot="1">
      <c r="A2" s="3"/>
      <c r="B2" s="142" t="s">
        <v>0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4"/>
    </row>
    <row r="3" spans="1:15" ht="16.5" thickBot="1">
      <c r="A3" s="5"/>
      <c r="B3" s="16"/>
      <c r="C3" s="13"/>
      <c r="D3" s="13"/>
      <c r="E3" s="13"/>
      <c r="F3" s="17"/>
      <c r="G3" s="17"/>
      <c r="H3" s="17"/>
      <c r="I3" s="15"/>
      <c r="J3" s="15"/>
      <c r="K3" s="15"/>
      <c r="L3" s="15"/>
      <c r="M3" s="15"/>
      <c r="N3" s="15"/>
      <c r="O3" s="18"/>
    </row>
    <row r="4" spans="2:15" ht="15.75">
      <c r="B4" s="122" t="s">
        <v>1</v>
      </c>
      <c r="C4" s="123"/>
      <c r="D4" s="123"/>
      <c r="E4" s="123"/>
      <c r="F4" s="124"/>
      <c r="G4" s="152" t="s">
        <v>37</v>
      </c>
      <c r="H4" s="153"/>
      <c r="I4" s="154"/>
      <c r="J4" s="122" t="s">
        <v>47</v>
      </c>
      <c r="K4" s="124"/>
      <c r="L4" s="99" t="s">
        <v>48</v>
      </c>
      <c r="M4" s="99"/>
      <c r="N4" s="100"/>
      <c r="O4" s="18"/>
    </row>
    <row r="5" spans="1:15" ht="16.5" thickBot="1">
      <c r="A5" s="3"/>
      <c r="B5" s="125" t="s">
        <v>2</v>
      </c>
      <c r="C5" s="126"/>
      <c r="D5" s="126"/>
      <c r="E5" s="126"/>
      <c r="F5" s="127"/>
      <c r="G5" s="155" t="s">
        <v>26</v>
      </c>
      <c r="H5" s="156"/>
      <c r="I5" s="157"/>
      <c r="J5" s="147" t="s">
        <v>49</v>
      </c>
      <c r="K5" s="148"/>
      <c r="L5" s="149" t="s">
        <v>50</v>
      </c>
      <c r="M5" s="150"/>
      <c r="N5" s="151"/>
      <c r="O5" s="18"/>
    </row>
    <row r="6" spans="1:15" ht="15.75">
      <c r="A6" s="3"/>
      <c r="B6" s="125" t="s">
        <v>3</v>
      </c>
      <c r="C6" s="126"/>
      <c r="D6" s="126"/>
      <c r="E6" s="126"/>
      <c r="F6" s="127"/>
      <c r="G6" s="155">
        <v>42</v>
      </c>
      <c r="H6" s="156"/>
      <c r="I6" s="157"/>
      <c r="J6" s="15"/>
      <c r="K6" s="15"/>
      <c r="L6" s="15"/>
      <c r="M6" s="14"/>
      <c r="N6" s="14"/>
      <c r="O6" s="18"/>
    </row>
    <row r="7" spans="1:15" ht="15.75">
      <c r="A7" s="3"/>
      <c r="B7" s="125" t="s">
        <v>4</v>
      </c>
      <c r="C7" s="126"/>
      <c r="D7" s="126"/>
      <c r="E7" s="126"/>
      <c r="F7" s="127"/>
      <c r="G7" s="155">
        <v>2024</v>
      </c>
      <c r="H7" s="156"/>
      <c r="I7" s="157"/>
      <c r="J7" s="15"/>
      <c r="K7" s="15"/>
      <c r="L7" s="15"/>
      <c r="M7" s="15"/>
      <c r="N7" s="15"/>
      <c r="O7" s="18"/>
    </row>
    <row r="8" spans="1:15" ht="16.5" thickBot="1">
      <c r="A8" s="3"/>
      <c r="B8" s="128" t="s">
        <v>5</v>
      </c>
      <c r="C8" s="129"/>
      <c r="D8" s="129"/>
      <c r="E8" s="129"/>
      <c r="F8" s="130"/>
      <c r="G8" s="137">
        <f>DATE(G7,9,1)</f>
        <v>45536</v>
      </c>
      <c r="H8" s="138"/>
      <c r="I8" s="139"/>
      <c r="J8" s="15"/>
      <c r="K8" s="15"/>
      <c r="L8" s="15"/>
      <c r="M8" s="15"/>
      <c r="N8" s="15"/>
      <c r="O8" s="18"/>
    </row>
    <row r="9" spans="2:15" ht="13.5" thickBot="1">
      <c r="B9" s="19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8"/>
    </row>
    <row r="10" spans="2:15" ht="49.5" customHeight="1">
      <c r="B10" s="114" t="s">
        <v>6</v>
      </c>
      <c r="C10" s="115"/>
      <c r="D10" s="116"/>
      <c r="E10" s="140" t="s">
        <v>7</v>
      </c>
      <c r="F10" s="108" t="s">
        <v>8</v>
      </c>
      <c r="G10" s="108" t="s">
        <v>9</v>
      </c>
      <c r="H10" s="108" t="s">
        <v>10</v>
      </c>
      <c r="I10" s="108" t="s">
        <v>11</v>
      </c>
      <c r="J10" s="108" t="s">
        <v>12</v>
      </c>
      <c r="K10" s="108" t="s">
        <v>13</v>
      </c>
      <c r="L10" s="145" t="s">
        <v>14</v>
      </c>
      <c r="M10" s="15"/>
      <c r="N10" s="110" t="s">
        <v>16</v>
      </c>
      <c r="O10" s="112" t="s">
        <v>23</v>
      </c>
    </row>
    <row r="11" spans="2:15" s="1" customFormat="1" ht="16.5" customHeight="1" thickBot="1">
      <c r="B11" s="117"/>
      <c r="C11" s="118"/>
      <c r="D11" s="119"/>
      <c r="E11" s="141"/>
      <c r="F11" s="109"/>
      <c r="G11" s="109"/>
      <c r="H11" s="109"/>
      <c r="I11" s="109"/>
      <c r="J11" s="109"/>
      <c r="K11" s="109"/>
      <c r="L11" s="146"/>
      <c r="M11" s="20"/>
      <c r="N11" s="111"/>
      <c r="O11" s="113"/>
    </row>
    <row r="12" spans="2:15" s="1" customFormat="1" ht="40.5" customHeight="1" thickBot="1">
      <c r="B12" s="105" t="s">
        <v>46</v>
      </c>
      <c r="C12" s="106"/>
      <c r="D12" s="107"/>
      <c r="E12" s="78"/>
      <c r="F12" s="79"/>
      <c r="G12" s="79"/>
      <c r="H12" s="79"/>
      <c r="I12" s="79"/>
      <c r="J12" s="79"/>
      <c r="K12" s="79"/>
      <c r="L12" s="80">
        <f>agosto!L47</f>
        <v>-1470</v>
      </c>
      <c r="M12" s="20"/>
      <c r="N12" s="76"/>
      <c r="O12" s="77"/>
    </row>
    <row r="13" spans="2:15" ht="12.75">
      <c r="B13" s="74">
        <f>G8</f>
        <v>45536</v>
      </c>
      <c r="C13" s="24">
        <f>B13</f>
        <v>45536</v>
      </c>
      <c r="D13" s="69"/>
      <c r="E13" s="36"/>
      <c r="F13" s="37"/>
      <c r="G13" s="37"/>
      <c r="H13" s="37"/>
      <c r="I13" s="6">
        <f>ROUND(20*24*(F13-E13-(H13-G13)),0)/20</f>
        <v>0</v>
      </c>
      <c r="J13" s="42"/>
      <c r="K13" s="6">
        <f>IF(OR(J13=$N$13,J13=$N$14),ROUND(20*$G$6/5,1)/20,0)</f>
        <v>0</v>
      </c>
      <c r="L13" s="9">
        <f>I13+K13</f>
        <v>0</v>
      </c>
      <c r="M13" s="35" t="str">
        <f>IF(OR(AND(OR(WEEKDAY($B13,2)=6,WEEKDAY($B13,2)=7),$D13=""),AND(WEEKDAY($B13,2)&lt;&gt;6,WEEKDAY($B13,2)&lt;&gt;7,$D13&lt;&gt;""))," ","  ")</f>
        <v> </v>
      </c>
      <c r="N13" s="26" t="s">
        <v>17</v>
      </c>
      <c r="O13" s="27" t="s">
        <v>27</v>
      </c>
    </row>
    <row r="14" spans="2:15" ht="12.75">
      <c r="B14" s="75">
        <f>B13+1</f>
        <v>45537</v>
      </c>
      <c r="C14" s="23">
        <f aca="true" t="shared" si="0" ref="C14:C42">B14</f>
        <v>45537</v>
      </c>
      <c r="D14" s="70"/>
      <c r="E14" s="38"/>
      <c r="F14" s="39"/>
      <c r="G14" s="39"/>
      <c r="H14" s="39"/>
      <c r="I14" s="7">
        <f aca="true" t="shared" si="1" ref="I14:I42">ROUND(20*24*(F14-E14-(H14-G14)),0)/20</f>
        <v>0</v>
      </c>
      <c r="J14" s="43"/>
      <c r="K14" s="10">
        <f>IF(OR(J14=$N$13,J14=$N$14),ROUND(20*$G$6/5,1)/20,0)</f>
        <v>0</v>
      </c>
      <c r="L14" s="11">
        <f aca="true" t="shared" si="2" ref="L14:L42">I14+K14</f>
        <v>0</v>
      </c>
      <c r="M14" s="35" t="str">
        <f aca="true" t="shared" si="3" ref="M14:M42">IF(OR(AND(OR(WEEKDAY($B14,2)=6,WEEKDAY($B14,2)=7),$D14=""),AND(WEEKDAY($B14,2)&lt;&gt;6,WEEKDAY($B14,2)&lt;&gt;7,$D14&lt;&gt;""))," ","  ")</f>
        <v>  </v>
      </c>
      <c r="N14" s="28" t="s">
        <v>18</v>
      </c>
      <c r="O14" s="29" t="s">
        <v>27</v>
      </c>
    </row>
    <row r="15" spans="2:15" ht="12.75">
      <c r="B15" s="75">
        <f aca="true" t="shared" si="4" ref="B15:B42">B14+1</f>
        <v>45538</v>
      </c>
      <c r="C15" s="23">
        <f t="shared" si="0"/>
        <v>45538</v>
      </c>
      <c r="D15" s="70"/>
      <c r="E15" s="38"/>
      <c r="F15" s="39"/>
      <c r="G15" s="39"/>
      <c r="H15" s="39"/>
      <c r="I15" s="7">
        <f t="shared" si="1"/>
        <v>0</v>
      </c>
      <c r="J15" s="43"/>
      <c r="K15" s="10">
        <f aca="true" t="shared" si="5" ref="K15:K42">IF(OR(J15=$N$13,J15=$N$14),ROUND(20*$G$6/5,1)/20,0)</f>
        <v>0</v>
      </c>
      <c r="L15" s="11">
        <f t="shared" si="2"/>
        <v>0</v>
      </c>
      <c r="M15" s="35" t="str">
        <f t="shared" si="3"/>
        <v>  </v>
      </c>
      <c r="N15" s="28" t="s">
        <v>19</v>
      </c>
      <c r="O15" s="29" t="s">
        <v>24</v>
      </c>
    </row>
    <row r="16" spans="2:15" ht="12.75">
      <c r="B16" s="75">
        <f t="shared" si="4"/>
        <v>45539</v>
      </c>
      <c r="C16" s="23">
        <f t="shared" si="0"/>
        <v>45539</v>
      </c>
      <c r="D16" s="70"/>
      <c r="E16" s="38"/>
      <c r="F16" s="39"/>
      <c r="G16" s="39"/>
      <c r="H16" s="39"/>
      <c r="I16" s="7">
        <f t="shared" si="1"/>
        <v>0</v>
      </c>
      <c r="J16" s="43"/>
      <c r="K16" s="10">
        <f t="shared" si="5"/>
        <v>0</v>
      </c>
      <c r="L16" s="11">
        <f t="shared" si="2"/>
        <v>0</v>
      </c>
      <c r="M16" s="35" t="str">
        <f t="shared" si="3"/>
        <v>  </v>
      </c>
      <c r="N16" s="28" t="s">
        <v>20</v>
      </c>
      <c r="O16" s="29" t="s">
        <v>24</v>
      </c>
    </row>
    <row r="17" spans="2:15" ht="12.75">
      <c r="B17" s="75">
        <f t="shared" si="4"/>
        <v>45540</v>
      </c>
      <c r="C17" s="23">
        <f t="shared" si="0"/>
        <v>45540</v>
      </c>
      <c r="D17" s="70"/>
      <c r="E17" s="38"/>
      <c r="F17" s="39"/>
      <c r="G17" s="39"/>
      <c r="H17" s="39"/>
      <c r="I17" s="7">
        <f t="shared" si="1"/>
        <v>0</v>
      </c>
      <c r="J17" s="43"/>
      <c r="K17" s="10">
        <f t="shared" si="5"/>
        <v>0</v>
      </c>
      <c r="L17" s="11">
        <f t="shared" si="2"/>
        <v>0</v>
      </c>
      <c r="M17" s="35" t="str">
        <f t="shared" si="3"/>
        <v>  </v>
      </c>
      <c r="N17" s="28" t="s">
        <v>44</v>
      </c>
      <c r="O17" s="29" t="s">
        <v>24</v>
      </c>
    </row>
    <row r="18" spans="2:15" ht="12.75">
      <c r="B18" s="75">
        <f t="shared" si="4"/>
        <v>45541</v>
      </c>
      <c r="C18" s="23">
        <f t="shared" si="0"/>
        <v>45541</v>
      </c>
      <c r="D18" s="70"/>
      <c r="E18" s="38"/>
      <c r="F18" s="39"/>
      <c r="G18" s="39"/>
      <c r="H18" s="39"/>
      <c r="I18" s="7">
        <f t="shared" si="1"/>
        <v>0</v>
      </c>
      <c r="J18" s="43"/>
      <c r="K18" s="10">
        <f t="shared" si="5"/>
        <v>0</v>
      </c>
      <c r="L18" s="11">
        <f t="shared" si="2"/>
        <v>0</v>
      </c>
      <c r="M18" s="35" t="str">
        <f t="shared" si="3"/>
        <v>  </v>
      </c>
      <c r="N18" s="28" t="s">
        <v>21</v>
      </c>
      <c r="O18" s="29" t="s">
        <v>24</v>
      </c>
    </row>
    <row r="19" spans="2:15" ht="12.75" customHeight="1" thickBot="1">
      <c r="B19" s="75">
        <f t="shared" si="4"/>
        <v>45542</v>
      </c>
      <c r="C19" s="23">
        <f t="shared" si="0"/>
        <v>45542</v>
      </c>
      <c r="D19" s="70"/>
      <c r="E19" s="38"/>
      <c r="F19" s="39"/>
      <c r="G19" s="39"/>
      <c r="H19" s="39"/>
      <c r="I19" s="7">
        <f t="shared" si="1"/>
        <v>0</v>
      </c>
      <c r="J19" s="43"/>
      <c r="K19" s="10">
        <f t="shared" si="5"/>
        <v>0</v>
      </c>
      <c r="L19" s="11">
        <f t="shared" si="2"/>
        <v>0</v>
      </c>
      <c r="M19" s="35" t="str">
        <f t="shared" si="3"/>
        <v> </v>
      </c>
      <c r="N19" s="30" t="s">
        <v>22</v>
      </c>
      <c r="O19" s="31" t="s">
        <v>24</v>
      </c>
    </row>
    <row r="20" spans="2:15" ht="12.75" customHeight="1" thickBot="1">
      <c r="B20" s="75">
        <f t="shared" si="4"/>
        <v>45543</v>
      </c>
      <c r="C20" s="23">
        <f t="shared" si="0"/>
        <v>45543</v>
      </c>
      <c r="D20" s="70"/>
      <c r="E20" s="38"/>
      <c r="F20" s="39"/>
      <c r="G20" s="39"/>
      <c r="H20" s="39"/>
      <c r="I20" s="7">
        <f t="shared" si="1"/>
        <v>0</v>
      </c>
      <c r="J20" s="43"/>
      <c r="K20" s="10">
        <f t="shared" si="5"/>
        <v>0</v>
      </c>
      <c r="L20" s="11">
        <f t="shared" si="2"/>
        <v>0</v>
      </c>
      <c r="M20" s="35" t="str">
        <f t="shared" si="3"/>
        <v> </v>
      </c>
      <c r="N20" s="15"/>
      <c r="O20" s="18"/>
    </row>
    <row r="21" spans="2:18" s="2" customFormat="1" ht="12.75" customHeight="1">
      <c r="B21" s="75">
        <f t="shared" si="4"/>
        <v>45544</v>
      </c>
      <c r="C21" s="45">
        <f t="shared" si="0"/>
        <v>45544</v>
      </c>
      <c r="D21" s="71"/>
      <c r="E21" s="46"/>
      <c r="F21" s="47"/>
      <c r="G21" s="47"/>
      <c r="H21" s="47"/>
      <c r="I21" s="48">
        <f t="shared" si="1"/>
        <v>0</v>
      </c>
      <c r="J21" s="43"/>
      <c r="K21" s="10">
        <f t="shared" si="5"/>
        <v>0</v>
      </c>
      <c r="L21" s="49">
        <f t="shared" si="2"/>
        <v>0</v>
      </c>
      <c r="M21" s="35" t="str">
        <f t="shared" si="3"/>
        <v>  </v>
      </c>
      <c r="N21" s="101" t="s">
        <v>51</v>
      </c>
      <c r="O21" s="102"/>
      <c r="P21" s="4"/>
      <c r="Q21" s="4"/>
      <c r="R21" s="4"/>
    </row>
    <row r="22" spans="2:18" s="57" customFormat="1" ht="12.75" customHeight="1" thickBot="1">
      <c r="B22" s="75">
        <f t="shared" si="4"/>
        <v>45545</v>
      </c>
      <c r="C22" s="50">
        <f t="shared" si="0"/>
        <v>45545</v>
      </c>
      <c r="D22" s="72"/>
      <c r="E22" s="51"/>
      <c r="F22" s="52"/>
      <c r="G22" s="52"/>
      <c r="H22" s="52"/>
      <c r="I22" s="53">
        <f t="shared" si="1"/>
        <v>0</v>
      </c>
      <c r="J22" s="54"/>
      <c r="K22" s="10">
        <f t="shared" si="5"/>
        <v>0</v>
      </c>
      <c r="L22" s="55">
        <f t="shared" si="2"/>
        <v>0</v>
      </c>
      <c r="M22" s="35" t="str">
        <f t="shared" si="3"/>
        <v>  </v>
      </c>
      <c r="N22" s="103"/>
      <c r="O22" s="104"/>
      <c r="P22" s="58"/>
      <c r="Q22" s="58"/>
      <c r="R22" s="56"/>
    </row>
    <row r="23" spans="2:18" ht="12.75" customHeight="1">
      <c r="B23" s="75">
        <f t="shared" si="4"/>
        <v>45546</v>
      </c>
      <c r="C23" s="23">
        <f t="shared" si="0"/>
        <v>45546</v>
      </c>
      <c r="D23" s="70"/>
      <c r="E23" s="38"/>
      <c r="F23" s="39"/>
      <c r="G23" s="39"/>
      <c r="H23" s="39"/>
      <c r="I23" s="7">
        <f t="shared" si="1"/>
        <v>0</v>
      </c>
      <c r="J23" s="43"/>
      <c r="K23" s="10">
        <f t="shared" si="5"/>
        <v>0</v>
      </c>
      <c r="L23" s="11">
        <f t="shared" si="2"/>
        <v>0</v>
      </c>
      <c r="M23" s="35" t="str">
        <f t="shared" si="3"/>
        <v>  </v>
      </c>
      <c r="N23" s="158"/>
      <c r="O23" s="159"/>
      <c r="P23" s="4"/>
      <c r="Q23" s="4"/>
      <c r="R23" s="3"/>
    </row>
    <row r="24" spans="2:18" ht="12.75" customHeight="1">
      <c r="B24" s="75">
        <f t="shared" si="4"/>
        <v>45547</v>
      </c>
      <c r="C24" s="23">
        <f t="shared" si="0"/>
        <v>45547</v>
      </c>
      <c r="D24" s="70"/>
      <c r="E24" s="38"/>
      <c r="F24" s="39"/>
      <c r="G24" s="39"/>
      <c r="H24" s="39"/>
      <c r="I24" s="7">
        <f t="shared" si="1"/>
        <v>0</v>
      </c>
      <c r="J24" s="43"/>
      <c r="K24" s="10">
        <f t="shared" si="5"/>
        <v>0</v>
      </c>
      <c r="L24" s="11">
        <f t="shared" si="2"/>
        <v>0</v>
      </c>
      <c r="M24" s="35" t="str">
        <f t="shared" si="3"/>
        <v>  </v>
      </c>
      <c r="N24" s="90" t="s">
        <v>45</v>
      </c>
      <c r="O24" s="94"/>
      <c r="P24" s="4"/>
      <c r="Q24" s="4"/>
      <c r="R24" s="3"/>
    </row>
    <row r="25" spans="2:18" ht="12.75" customHeight="1">
      <c r="B25" s="75">
        <f t="shared" si="4"/>
        <v>45548</v>
      </c>
      <c r="C25" s="23">
        <f t="shared" si="0"/>
        <v>45548</v>
      </c>
      <c r="D25" s="70"/>
      <c r="E25" s="38"/>
      <c r="F25" s="39"/>
      <c r="G25" s="39"/>
      <c r="H25" s="39"/>
      <c r="I25" s="7">
        <f t="shared" si="1"/>
        <v>0</v>
      </c>
      <c r="J25" s="43"/>
      <c r="K25" s="10">
        <f t="shared" si="5"/>
        <v>0</v>
      </c>
      <c r="L25" s="11">
        <f t="shared" si="2"/>
        <v>0</v>
      </c>
      <c r="M25" s="35" t="str">
        <f t="shared" si="3"/>
        <v>  </v>
      </c>
      <c r="N25" s="90"/>
      <c r="O25" s="91"/>
      <c r="P25" s="4"/>
      <c r="Q25" s="4"/>
      <c r="R25" s="3"/>
    </row>
    <row r="26" spans="2:18" ht="12.75" customHeight="1">
      <c r="B26" s="75">
        <f t="shared" si="4"/>
        <v>45549</v>
      </c>
      <c r="C26" s="23">
        <f t="shared" si="0"/>
        <v>45549</v>
      </c>
      <c r="D26" s="70"/>
      <c r="E26" s="38"/>
      <c r="F26" s="39"/>
      <c r="G26" s="39"/>
      <c r="H26" s="39"/>
      <c r="I26" s="7">
        <f t="shared" si="1"/>
        <v>0</v>
      </c>
      <c r="J26" s="43"/>
      <c r="K26" s="10">
        <f t="shared" si="5"/>
        <v>0</v>
      </c>
      <c r="L26" s="11">
        <f t="shared" si="2"/>
        <v>0</v>
      </c>
      <c r="M26" s="35" t="str">
        <f t="shared" si="3"/>
        <v> </v>
      </c>
      <c r="N26" s="90"/>
      <c r="O26" s="91"/>
      <c r="P26" s="4"/>
      <c r="Q26" s="4"/>
      <c r="R26" s="3"/>
    </row>
    <row r="27" spans="2:18" ht="12.75" customHeight="1">
      <c r="B27" s="75">
        <f t="shared" si="4"/>
        <v>45550</v>
      </c>
      <c r="C27" s="23">
        <f t="shared" si="0"/>
        <v>45550</v>
      </c>
      <c r="D27" s="70"/>
      <c r="E27" s="38"/>
      <c r="F27" s="39"/>
      <c r="G27" s="39"/>
      <c r="H27" s="39"/>
      <c r="I27" s="7">
        <f t="shared" si="1"/>
        <v>0</v>
      </c>
      <c r="J27" s="43"/>
      <c r="K27" s="10">
        <f t="shared" si="5"/>
        <v>0</v>
      </c>
      <c r="L27" s="11">
        <f t="shared" si="2"/>
        <v>0</v>
      </c>
      <c r="M27" s="35" t="str">
        <f t="shared" si="3"/>
        <v> </v>
      </c>
      <c r="N27" s="90"/>
      <c r="O27" s="91"/>
      <c r="P27" s="4"/>
      <c r="Q27" s="4"/>
      <c r="R27" s="3"/>
    </row>
    <row r="28" spans="2:18" ht="12.75" customHeight="1">
      <c r="B28" s="75">
        <f t="shared" si="4"/>
        <v>45551</v>
      </c>
      <c r="C28" s="23">
        <f t="shared" si="0"/>
        <v>45551</v>
      </c>
      <c r="D28" s="70"/>
      <c r="E28" s="38"/>
      <c r="F28" s="39"/>
      <c r="G28" s="39"/>
      <c r="H28" s="39"/>
      <c r="I28" s="7">
        <f t="shared" si="1"/>
        <v>0</v>
      </c>
      <c r="J28" s="43"/>
      <c r="K28" s="10">
        <f t="shared" si="5"/>
        <v>0</v>
      </c>
      <c r="L28" s="11">
        <f t="shared" si="2"/>
        <v>0</v>
      </c>
      <c r="M28" s="35" t="str">
        <f t="shared" si="3"/>
        <v>  </v>
      </c>
      <c r="N28" s="90"/>
      <c r="O28" s="91"/>
      <c r="P28" s="4"/>
      <c r="Q28" s="4"/>
      <c r="R28" s="3"/>
    </row>
    <row r="29" spans="2:18" ht="12.75" customHeight="1">
      <c r="B29" s="75">
        <f t="shared" si="4"/>
        <v>45552</v>
      </c>
      <c r="C29" s="23">
        <f t="shared" si="0"/>
        <v>45552</v>
      </c>
      <c r="D29" s="70"/>
      <c r="E29" s="38"/>
      <c r="F29" s="39"/>
      <c r="G29" s="39"/>
      <c r="H29" s="39"/>
      <c r="I29" s="7">
        <f t="shared" si="1"/>
        <v>0</v>
      </c>
      <c r="J29" s="43"/>
      <c r="K29" s="10">
        <f t="shared" si="5"/>
        <v>0</v>
      </c>
      <c r="L29" s="11">
        <f t="shared" si="2"/>
        <v>0</v>
      </c>
      <c r="M29" s="35" t="str">
        <f t="shared" si="3"/>
        <v>  </v>
      </c>
      <c r="N29" s="158"/>
      <c r="O29" s="159"/>
      <c r="P29" s="4"/>
      <c r="Q29" s="4"/>
      <c r="R29" s="3"/>
    </row>
    <row r="30" spans="2:18" ht="12.75" customHeight="1">
      <c r="B30" s="75">
        <f t="shared" si="4"/>
        <v>45553</v>
      </c>
      <c r="C30" s="23">
        <f t="shared" si="0"/>
        <v>45553</v>
      </c>
      <c r="D30" s="70"/>
      <c r="E30" s="38"/>
      <c r="F30" s="39"/>
      <c r="G30" s="39"/>
      <c r="H30" s="39"/>
      <c r="I30" s="7">
        <f t="shared" si="1"/>
        <v>0</v>
      </c>
      <c r="J30" s="43"/>
      <c r="K30" s="10">
        <f t="shared" si="5"/>
        <v>0</v>
      </c>
      <c r="L30" s="11">
        <f t="shared" si="2"/>
        <v>0</v>
      </c>
      <c r="M30" s="35" t="str">
        <f t="shared" si="3"/>
        <v>  </v>
      </c>
      <c r="N30" s="92"/>
      <c r="O30" s="94"/>
      <c r="P30" s="3"/>
      <c r="Q30" s="3"/>
      <c r="R30" s="3"/>
    </row>
    <row r="31" spans="2:15" ht="12.75" customHeight="1">
      <c r="B31" s="75">
        <f t="shared" si="4"/>
        <v>45554</v>
      </c>
      <c r="C31" s="23">
        <f t="shared" si="0"/>
        <v>45554</v>
      </c>
      <c r="D31" s="70"/>
      <c r="E31" s="38"/>
      <c r="F31" s="39"/>
      <c r="G31" s="39"/>
      <c r="H31" s="39"/>
      <c r="I31" s="7">
        <f t="shared" si="1"/>
        <v>0</v>
      </c>
      <c r="J31" s="43"/>
      <c r="K31" s="10">
        <f t="shared" si="5"/>
        <v>0</v>
      </c>
      <c r="L31" s="11">
        <f t="shared" si="2"/>
        <v>0</v>
      </c>
      <c r="M31" s="35" t="str">
        <f t="shared" si="3"/>
        <v>  </v>
      </c>
      <c r="N31" s="90"/>
      <c r="O31" s="91"/>
    </row>
    <row r="32" spans="2:15" ht="12.75" customHeight="1">
      <c r="B32" s="75">
        <f t="shared" si="4"/>
        <v>45555</v>
      </c>
      <c r="C32" s="23">
        <f t="shared" si="0"/>
        <v>45555</v>
      </c>
      <c r="D32" s="70"/>
      <c r="E32" s="38"/>
      <c r="F32" s="39"/>
      <c r="G32" s="39"/>
      <c r="H32" s="39"/>
      <c r="I32" s="7">
        <f t="shared" si="1"/>
        <v>0</v>
      </c>
      <c r="J32" s="43"/>
      <c r="K32" s="10">
        <f t="shared" si="5"/>
        <v>0</v>
      </c>
      <c r="L32" s="11">
        <f t="shared" si="2"/>
        <v>0</v>
      </c>
      <c r="M32" s="35" t="str">
        <f t="shared" si="3"/>
        <v>  </v>
      </c>
      <c r="N32" s="90"/>
      <c r="O32" s="91"/>
    </row>
    <row r="33" spans="2:15" ht="12.75" customHeight="1">
      <c r="B33" s="75">
        <f t="shared" si="4"/>
        <v>45556</v>
      </c>
      <c r="C33" s="23">
        <f t="shared" si="0"/>
        <v>45556</v>
      </c>
      <c r="D33" s="70"/>
      <c r="E33" s="38"/>
      <c r="F33" s="39"/>
      <c r="G33" s="39"/>
      <c r="H33" s="39"/>
      <c r="I33" s="7">
        <f t="shared" si="1"/>
        <v>0</v>
      </c>
      <c r="J33" s="43"/>
      <c r="K33" s="10">
        <f t="shared" si="5"/>
        <v>0</v>
      </c>
      <c r="L33" s="11">
        <f t="shared" si="2"/>
        <v>0</v>
      </c>
      <c r="M33" s="35" t="str">
        <f t="shared" si="3"/>
        <v> </v>
      </c>
      <c r="N33" s="90"/>
      <c r="O33" s="91"/>
    </row>
    <row r="34" spans="2:15" ht="12.75" customHeight="1">
      <c r="B34" s="75">
        <f t="shared" si="4"/>
        <v>45557</v>
      </c>
      <c r="C34" s="23">
        <f t="shared" si="0"/>
        <v>45557</v>
      </c>
      <c r="D34" s="70"/>
      <c r="E34" s="38"/>
      <c r="F34" s="39"/>
      <c r="G34" s="39"/>
      <c r="H34" s="39"/>
      <c r="I34" s="7">
        <f t="shared" si="1"/>
        <v>0</v>
      </c>
      <c r="J34" s="43"/>
      <c r="K34" s="10">
        <f t="shared" si="5"/>
        <v>0</v>
      </c>
      <c r="L34" s="11">
        <f t="shared" si="2"/>
        <v>0</v>
      </c>
      <c r="M34" s="35" t="str">
        <f t="shared" si="3"/>
        <v> </v>
      </c>
      <c r="N34" s="90"/>
      <c r="O34" s="91"/>
    </row>
    <row r="35" spans="2:15" ht="12.75" customHeight="1">
      <c r="B35" s="75">
        <f t="shared" si="4"/>
        <v>45558</v>
      </c>
      <c r="C35" s="23">
        <f t="shared" si="0"/>
        <v>45558</v>
      </c>
      <c r="D35" s="70"/>
      <c r="E35" s="38"/>
      <c r="F35" s="39"/>
      <c r="G35" s="39"/>
      <c r="H35" s="39"/>
      <c r="I35" s="7">
        <f t="shared" si="1"/>
        <v>0</v>
      </c>
      <c r="J35" s="43"/>
      <c r="K35" s="10">
        <f t="shared" si="5"/>
        <v>0</v>
      </c>
      <c r="L35" s="11">
        <f t="shared" si="2"/>
        <v>0</v>
      </c>
      <c r="M35" s="35" t="str">
        <f t="shared" si="3"/>
        <v>  </v>
      </c>
      <c r="N35" s="90"/>
      <c r="O35" s="91"/>
    </row>
    <row r="36" spans="2:15" ht="12.75" customHeight="1">
      <c r="B36" s="75">
        <f t="shared" si="4"/>
        <v>45559</v>
      </c>
      <c r="C36" s="23">
        <f t="shared" si="0"/>
        <v>45559</v>
      </c>
      <c r="D36" s="70"/>
      <c r="E36" s="38"/>
      <c r="F36" s="39"/>
      <c r="G36" s="39"/>
      <c r="H36" s="39"/>
      <c r="I36" s="7">
        <f t="shared" si="1"/>
        <v>0</v>
      </c>
      <c r="J36" s="43"/>
      <c r="K36" s="10">
        <f t="shared" si="5"/>
        <v>0</v>
      </c>
      <c r="L36" s="11">
        <f t="shared" si="2"/>
        <v>0</v>
      </c>
      <c r="M36" s="35" t="str">
        <f t="shared" si="3"/>
        <v>  </v>
      </c>
      <c r="N36" s="90"/>
      <c r="O36" s="91"/>
    </row>
    <row r="37" spans="2:15" ht="12.75" customHeight="1">
      <c r="B37" s="75">
        <f t="shared" si="4"/>
        <v>45560</v>
      </c>
      <c r="C37" s="23">
        <f t="shared" si="0"/>
        <v>45560</v>
      </c>
      <c r="D37" s="70"/>
      <c r="E37" s="38"/>
      <c r="F37" s="39"/>
      <c r="G37" s="39"/>
      <c r="H37" s="39"/>
      <c r="I37" s="7">
        <f t="shared" si="1"/>
        <v>0</v>
      </c>
      <c r="J37" s="43"/>
      <c r="K37" s="10">
        <f t="shared" si="5"/>
        <v>0</v>
      </c>
      <c r="L37" s="11">
        <f t="shared" si="2"/>
        <v>0</v>
      </c>
      <c r="M37" s="35" t="str">
        <f t="shared" si="3"/>
        <v>  </v>
      </c>
      <c r="N37" s="90"/>
      <c r="O37" s="91"/>
    </row>
    <row r="38" spans="2:15" ht="12.75" customHeight="1">
      <c r="B38" s="75">
        <f t="shared" si="4"/>
        <v>45561</v>
      </c>
      <c r="C38" s="23">
        <f t="shared" si="0"/>
        <v>45561</v>
      </c>
      <c r="D38" s="70"/>
      <c r="E38" s="38"/>
      <c r="F38" s="39"/>
      <c r="G38" s="39"/>
      <c r="H38" s="39"/>
      <c r="I38" s="7">
        <f t="shared" si="1"/>
        <v>0</v>
      </c>
      <c r="J38" s="43"/>
      <c r="K38" s="10">
        <f t="shared" si="5"/>
        <v>0</v>
      </c>
      <c r="L38" s="11">
        <f t="shared" si="2"/>
        <v>0</v>
      </c>
      <c r="M38" s="35" t="str">
        <f t="shared" si="3"/>
        <v>  </v>
      </c>
      <c r="N38" s="90"/>
      <c r="O38" s="91"/>
    </row>
    <row r="39" spans="2:15" ht="12.75" customHeight="1">
      <c r="B39" s="75">
        <f t="shared" si="4"/>
        <v>45562</v>
      </c>
      <c r="C39" s="23">
        <f t="shared" si="0"/>
        <v>45562</v>
      </c>
      <c r="D39" s="70"/>
      <c r="E39" s="38"/>
      <c r="F39" s="39"/>
      <c r="G39" s="39"/>
      <c r="H39" s="39"/>
      <c r="I39" s="7">
        <f t="shared" si="1"/>
        <v>0</v>
      </c>
      <c r="J39" s="43"/>
      <c r="K39" s="10">
        <f t="shared" si="5"/>
        <v>0</v>
      </c>
      <c r="L39" s="11">
        <f t="shared" si="2"/>
        <v>0</v>
      </c>
      <c r="M39" s="35" t="str">
        <f t="shared" si="3"/>
        <v>  </v>
      </c>
      <c r="N39" s="158"/>
      <c r="O39" s="159"/>
    </row>
    <row r="40" spans="2:15" ht="12.75" customHeight="1">
      <c r="B40" s="75">
        <f t="shared" si="4"/>
        <v>45563</v>
      </c>
      <c r="C40" s="23">
        <f t="shared" si="0"/>
        <v>45563</v>
      </c>
      <c r="D40" s="70"/>
      <c r="E40" s="38"/>
      <c r="F40" s="39"/>
      <c r="G40" s="39"/>
      <c r="H40" s="39"/>
      <c r="I40" s="7">
        <f t="shared" si="1"/>
        <v>0</v>
      </c>
      <c r="J40" s="43"/>
      <c r="K40" s="10">
        <f t="shared" si="5"/>
        <v>0</v>
      </c>
      <c r="L40" s="11">
        <f t="shared" si="2"/>
        <v>0</v>
      </c>
      <c r="M40" s="35" t="str">
        <f t="shared" si="3"/>
        <v> </v>
      </c>
      <c r="N40" s="92"/>
      <c r="O40" s="94"/>
    </row>
    <row r="41" spans="2:15" ht="12.75" customHeight="1">
      <c r="B41" s="75">
        <f t="shared" si="4"/>
        <v>45564</v>
      </c>
      <c r="C41" s="23">
        <f t="shared" si="0"/>
        <v>45564</v>
      </c>
      <c r="D41" s="70"/>
      <c r="E41" s="38"/>
      <c r="F41" s="39"/>
      <c r="G41" s="39"/>
      <c r="H41" s="39"/>
      <c r="I41" s="7">
        <f t="shared" si="1"/>
        <v>0</v>
      </c>
      <c r="J41" s="43"/>
      <c r="K41" s="10">
        <f t="shared" si="5"/>
        <v>0</v>
      </c>
      <c r="L41" s="11">
        <f t="shared" si="2"/>
        <v>0</v>
      </c>
      <c r="M41" s="35" t="str">
        <f t="shared" si="3"/>
        <v> </v>
      </c>
      <c r="N41" s="90"/>
      <c r="O41" s="91"/>
    </row>
    <row r="42" spans="2:15" ht="12.75" customHeight="1" thickBot="1">
      <c r="B42" s="82">
        <f t="shared" si="4"/>
        <v>45565</v>
      </c>
      <c r="C42" s="25">
        <f t="shared" si="0"/>
        <v>45565</v>
      </c>
      <c r="D42" s="73"/>
      <c r="E42" s="40"/>
      <c r="F42" s="41"/>
      <c r="G42" s="41"/>
      <c r="H42" s="41"/>
      <c r="I42" s="8">
        <f t="shared" si="1"/>
        <v>0</v>
      </c>
      <c r="J42" s="44"/>
      <c r="K42" s="12">
        <f t="shared" si="5"/>
        <v>0</v>
      </c>
      <c r="L42" s="83">
        <f t="shared" si="2"/>
        <v>0</v>
      </c>
      <c r="M42" s="35" t="str">
        <f t="shared" si="3"/>
        <v>  </v>
      </c>
      <c r="N42" s="90"/>
      <c r="O42" s="91"/>
    </row>
    <row r="43" spans="2:15" ht="12.75" customHeight="1">
      <c r="B43" s="19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8"/>
      <c r="O43" s="159"/>
    </row>
    <row r="44" spans="2:15" ht="12.75" customHeight="1" thickBot="1">
      <c r="B44" s="19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95"/>
      <c r="O44" s="96"/>
    </row>
    <row r="45" spans="2:15" ht="16.5" customHeight="1">
      <c r="B45" s="19"/>
      <c r="C45" s="15"/>
      <c r="D45" s="15"/>
      <c r="E45" s="15"/>
      <c r="F45" s="15"/>
      <c r="G45" s="15"/>
      <c r="H45" s="15"/>
      <c r="I45" s="15"/>
      <c r="J45" s="122" t="s">
        <v>14</v>
      </c>
      <c r="K45" s="124"/>
      <c r="L45" s="32">
        <f>SUM(L12:L42)</f>
        <v>-1470</v>
      </c>
      <c r="M45" s="15"/>
      <c r="N45" s="158"/>
      <c r="O45" s="159"/>
    </row>
    <row r="46" spans="2:15" ht="16.5" customHeight="1">
      <c r="B46" s="19"/>
      <c r="C46" s="15"/>
      <c r="D46" s="15"/>
      <c r="E46" s="15"/>
      <c r="F46" s="15"/>
      <c r="G46" s="15"/>
      <c r="H46" s="15"/>
      <c r="I46" s="15"/>
      <c r="J46" s="125" t="str">
        <f>gennaio!J46</f>
        <v>Ore dovute:</v>
      </c>
      <c r="K46" s="127"/>
      <c r="L46" s="34">
        <f>COUNTIF(M13:M42,"??")*$G$6/5</f>
        <v>176.4</v>
      </c>
      <c r="M46" s="15"/>
      <c r="N46" s="90"/>
      <c r="O46" s="91"/>
    </row>
    <row r="47" spans="2:15" ht="16.5" customHeight="1" thickBot="1">
      <c r="B47" s="21"/>
      <c r="C47" s="22"/>
      <c r="D47" s="22"/>
      <c r="E47" s="22"/>
      <c r="F47" s="22"/>
      <c r="G47" s="22"/>
      <c r="H47" s="22"/>
      <c r="I47" s="22"/>
      <c r="J47" s="128" t="str">
        <f>gennaio!J47</f>
        <v>Saldo:</v>
      </c>
      <c r="K47" s="130"/>
      <c r="L47" s="33">
        <f>L45-L46</f>
        <v>-1646.4</v>
      </c>
      <c r="M47" s="22"/>
      <c r="N47" s="160"/>
      <c r="O47" s="161"/>
    </row>
  </sheetData>
  <sheetProtection/>
  <mergeCells count="56">
    <mergeCell ref="B2:O2"/>
    <mergeCell ref="B4:F4"/>
    <mergeCell ref="G4:I4"/>
    <mergeCell ref="B5:F5"/>
    <mergeCell ref="G5:I5"/>
    <mergeCell ref="B6:F6"/>
    <mergeCell ref="G6:I6"/>
    <mergeCell ref="J4:K4"/>
    <mergeCell ref="L4:N4"/>
    <mergeCell ref="J5:K5"/>
    <mergeCell ref="B7:F7"/>
    <mergeCell ref="G7:I7"/>
    <mergeCell ref="B8:F8"/>
    <mergeCell ref="G8:I8"/>
    <mergeCell ref="B10:D11"/>
    <mergeCell ref="E10:E11"/>
    <mergeCell ref="F10:F11"/>
    <mergeCell ref="G10:G11"/>
    <mergeCell ref="H10:H11"/>
    <mergeCell ref="I10:I11"/>
    <mergeCell ref="J10:J11"/>
    <mergeCell ref="K10:K11"/>
    <mergeCell ref="L10:L11"/>
    <mergeCell ref="N10:N11"/>
    <mergeCell ref="O10:O11"/>
    <mergeCell ref="N21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J47:K47"/>
    <mergeCell ref="N47:O47"/>
    <mergeCell ref="N41:O41"/>
    <mergeCell ref="N42:O42"/>
    <mergeCell ref="N43:O43"/>
    <mergeCell ref="N44:O44"/>
    <mergeCell ref="J45:K45"/>
    <mergeCell ref="N45:O45"/>
    <mergeCell ref="L5:N5"/>
    <mergeCell ref="B12:D12"/>
    <mergeCell ref="J46:K46"/>
    <mergeCell ref="N46:O46"/>
    <mergeCell ref="N35:O35"/>
    <mergeCell ref="N36:O36"/>
    <mergeCell ref="N37:O37"/>
    <mergeCell ref="N38:O38"/>
    <mergeCell ref="N39:O39"/>
    <mergeCell ref="N40:O40"/>
  </mergeCells>
  <conditionalFormatting sqref="J13:J42 E13:H42">
    <cfRule type="expression" priority="2" dxfId="1" stopIfTrue="1">
      <formula>($M13=" ")</formula>
    </cfRule>
  </conditionalFormatting>
  <conditionalFormatting sqref="L47">
    <cfRule type="expression" priority="1" dxfId="0" stopIfTrue="1">
      <formula>($L$47&lt;0)</formula>
    </cfRule>
  </conditionalFormatting>
  <dataValidations count="1">
    <dataValidation type="list" allowBlank="1" showInputMessage="1" showErrorMessage="1" sqref="J13:J42">
      <formula1>$N$13:$N$19</formula1>
    </dataValidation>
  </dataValidations>
  <printOptions/>
  <pageMargins left="0.7" right="0.7" top="0.787401575" bottom="0.787401575" header="0.3" footer="0.3"/>
  <pageSetup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Arbeitszeiterfassung</dc:title>
  <dc:subject>Arbeitszeiterfassung für Einsatzbetriebe</dc:subject>
  <dc:creator>Peter Stoffer</dc:creator>
  <cp:keywords/>
  <dc:description/>
  <cp:lastModifiedBy>Glauser Michel ZIVI</cp:lastModifiedBy>
  <cp:lastPrinted>2014-11-06T12:41:30Z</cp:lastPrinted>
  <dcterms:created xsi:type="dcterms:W3CDTF">2010-02-15T14:07:30Z</dcterms:created>
  <dcterms:modified xsi:type="dcterms:W3CDTF">2024-02-01T12:57:29Z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2020-01-06T11:57:09</vt:lpwstr>
  </property>
  <property fmtid="{D5CDD505-2E9C-101B-9397-08002B2CF9AE}" pid="4" name="FSC#EVDCFG@15.1400:ResponsibleBureau_DE">
    <vt:lpwstr>Bundesamt für Zivildienst ZIVI</vt:lpwstr>
  </property>
  <property fmtid="{D5CDD505-2E9C-101B-9397-08002B2CF9AE}" pid="5" name="FSC#EVDCFG@15.1400:ResponsibleBureau_EN">
    <vt:lpwstr>Federal Office for Civilian Service CIVI</vt:lpwstr>
  </property>
  <property fmtid="{D5CDD505-2E9C-101B-9397-08002B2CF9AE}" pid="6" name="FSC#EVDCFG@15.1400:ResponsibleBureau_FR">
    <vt:lpwstr>Office fédéral du service civil CIVI</vt:lpwstr>
  </property>
  <property fmtid="{D5CDD505-2E9C-101B-9397-08002B2CF9AE}" pid="7" name="FSC#EVDCFG@15.1400:ResponsibleBureau_IT">
    <vt:lpwstr>Ufficio federale del servizio civile CIVI</vt:lpwstr>
  </property>
  <property fmtid="{D5CDD505-2E9C-101B-9397-08002B2CF9AE}" pid="8" name="FSC#EVDCFG@15.1400:UserInChargeUserTitle">
    <vt:lpwstr/>
  </property>
  <property fmtid="{D5CDD505-2E9C-101B-9397-08002B2CF9AE}" pid="9" name="FSC#EVDCFG@15.1400:UserInChargeUserName">
    <vt:lpwstr>Sollberger</vt:lpwstr>
  </property>
  <property fmtid="{D5CDD505-2E9C-101B-9397-08002B2CF9AE}" pid="10" name="FSC#EVDCFG@15.1400:UserInChargeUserFirstname">
    <vt:lpwstr/>
  </property>
  <property fmtid="{D5CDD505-2E9C-101B-9397-08002B2CF9AE}" pid="11" name="FSC#EVDCFG@15.1400:UserInChargeUserEnvSalutationDE">
    <vt:lpwstr>Sachbearbeiterin Fachbereich Betreuung Einsatzbetriebe</vt:lpwstr>
  </property>
  <property fmtid="{D5CDD505-2E9C-101B-9397-08002B2CF9AE}" pid="12" name="FSC#EVDCFG@15.1400:UserInChargeUserEnvSalutationEN">
    <vt:lpwstr/>
  </property>
  <property fmtid="{D5CDD505-2E9C-101B-9397-08002B2CF9AE}" pid="13" name="FSC#EVDCFG@15.1400:UserInChargeUserEnvSalutationFR">
    <vt:lpwstr/>
  </property>
  <property fmtid="{D5CDD505-2E9C-101B-9397-08002B2CF9AE}" pid="14" name="FSC#EVDCFG@15.1400:UserInChargeUserEnvSalutationIT">
    <vt:lpwstr/>
  </property>
  <property fmtid="{D5CDD505-2E9C-101B-9397-08002B2CF9AE}" pid="15" name="FSC#EVDCFG@15.1400:FilerespUserPersonTitle">
    <vt:lpwstr>ZIVI </vt:lpwstr>
  </property>
  <property fmtid="{D5CDD505-2E9C-101B-9397-08002B2CF9AE}" pid="16" name="FSC#EVDCFG@15.1400:Address">
    <vt:lpwstr/>
  </property>
  <property fmtid="{D5CDD505-2E9C-101B-9397-08002B2CF9AE}" pid="17" name="FSC#COOSYSTEM@1.1:Container">
    <vt:lpwstr>COO.2101.112.4.205093</vt:lpwstr>
  </property>
  <property fmtid="{D5CDD505-2E9C-101B-9397-08002B2CF9AE}" pid="18" name="FSC#COOELAK@1.1001:Subject">
    <vt:lpwstr/>
  </property>
  <property fmtid="{D5CDD505-2E9C-101B-9397-08002B2CF9AE}" pid="19" name="FSC#COOELAK@1.1001:FileReference">
    <vt:lpwstr>311.01-00002</vt:lpwstr>
  </property>
  <property fmtid="{D5CDD505-2E9C-101B-9397-08002B2CF9AE}" pid="20" name="FSC#COOELAK@1.1001:FileRefYear">
    <vt:lpwstr>2018</vt:lpwstr>
  </property>
  <property fmtid="{D5CDD505-2E9C-101B-9397-08002B2CF9AE}" pid="21" name="FSC#COOELAK@1.1001:FileRefOrdinal">
    <vt:lpwstr>2</vt:lpwstr>
  </property>
  <property fmtid="{D5CDD505-2E9C-101B-9397-08002B2CF9AE}" pid="22" name="FSC#COOELAK@1.1001:FileRefOU">
    <vt:lpwstr>ZIVI-FG-ABI</vt:lpwstr>
  </property>
  <property fmtid="{D5CDD505-2E9C-101B-9397-08002B2CF9AE}" pid="23" name="FSC#COOELAK@1.1001:Organization">
    <vt:lpwstr/>
  </property>
  <property fmtid="{D5CDD505-2E9C-101B-9397-08002B2CF9AE}" pid="24" name="FSC#COOELAK@1.1001:Owner">
    <vt:lpwstr>Sollberger Karin, ZIVI </vt:lpwstr>
  </property>
  <property fmtid="{D5CDD505-2E9C-101B-9397-08002B2CF9AE}" pid="25" name="FSC#COOELAK@1.1001:OwnerExtension">
    <vt:lpwstr>+41 58 466 79 50</vt:lpwstr>
  </property>
  <property fmtid="{D5CDD505-2E9C-101B-9397-08002B2CF9AE}" pid="26" name="FSC#COOELAK@1.1001:OwnerFaxExtension">
    <vt:lpwstr>+41 58 468 19 98</vt:lpwstr>
  </property>
  <property fmtid="{D5CDD505-2E9C-101B-9397-08002B2CF9AE}" pid="27" name="FSC#COOELAK@1.1001:DispatchedBy">
    <vt:lpwstr/>
  </property>
  <property fmtid="{D5CDD505-2E9C-101B-9397-08002B2CF9AE}" pid="28" name="FSC#COOELAK@1.1001:DispatchedAt">
    <vt:lpwstr/>
  </property>
  <property fmtid="{D5CDD505-2E9C-101B-9397-08002B2CF9AE}" pid="29" name="FSC#COOELAK@1.1001:ApprovedBy">
    <vt:lpwstr/>
  </property>
  <property fmtid="{D5CDD505-2E9C-101B-9397-08002B2CF9AE}" pid="30" name="FSC#COOELAK@1.1001:ApprovedAt">
    <vt:lpwstr/>
  </property>
  <property fmtid="{D5CDD505-2E9C-101B-9397-08002B2CF9AE}" pid="31" name="FSC#COOELAK@1.1001:Department">
    <vt:lpwstr>Fachgruppe Betreuung Einsatzbetriebe (ZIVI-FG-ABI)</vt:lpwstr>
  </property>
  <property fmtid="{D5CDD505-2E9C-101B-9397-08002B2CF9AE}" pid="32" name="FSC#COOELAK@1.1001:CreatedAt">
    <vt:lpwstr>06.01.2020</vt:lpwstr>
  </property>
  <property fmtid="{D5CDD505-2E9C-101B-9397-08002B2CF9AE}" pid="33" name="FSC#COOELAK@1.1001:OU">
    <vt:lpwstr>Fachbereich Betreuung Einsatzbetriebe (ZIVI-FB-ABI)</vt:lpwstr>
  </property>
  <property fmtid="{D5CDD505-2E9C-101B-9397-08002B2CF9AE}" pid="34" name="FSC#COOELAK@1.1001:Priority">
    <vt:lpwstr> ()</vt:lpwstr>
  </property>
  <property fmtid="{D5CDD505-2E9C-101B-9397-08002B2CF9AE}" pid="35" name="FSC#COOELAK@1.1001:ObjBarCode">
    <vt:lpwstr>*COO.2101.112.4.205093*</vt:lpwstr>
  </property>
  <property fmtid="{D5CDD505-2E9C-101B-9397-08002B2CF9AE}" pid="36" name="FSC#COOELAK@1.1001:RefBarCode">
    <vt:lpwstr>*COO.2101.112.4.205089*</vt:lpwstr>
  </property>
  <property fmtid="{D5CDD505-2E9C-101B-9397-08002B2CF9AE}" pid="37" name="FSC#COOELAK@1.1001:FileRefBarCode">
    <vt:lpwstr>*311.01-00002*</vt:lpwstr>
  </property>
  <property fmtid="{D5CDD505-2E9C-101B-9397-08002B2CF9AE}" pid="38" name="FSC#COOELAK@1.1001:ExternalRef">
    <vt:lpwstr/>
  </property>
  <property fmtid="{D5CDD505-2E9C-101B-9397-08002B2CF9AE}" pid="39" name="FSC#COOELAK@1.1001:IncomingNumber">
    <vt:lpwstr/>
  </property>
  <property fmtid="{D5CDD505-2E9C-101B-9397-08002B2CF9AE}" pid="40" name="FSC#COOELAK@1.1001:IncomingSubject">
    <vt:lpwstr/>
  </property>
  <property fmtid="{D5CDD505-2E9C-101B-9397-08002B2CF9AE}" pid="41" name="FSC#COOELAK@1.1001:ProcessResponsible">
    <vt:lpwstr/>
  </property>
  <property fmtid="{D5CDD505-2E9C-101B-9397-08002B2CF9AE}" pid="42" name="FSC#COOELAK@1.1001:ProcessResponsiblePhone">
    <vt:lpwstr/>
  </property>
  <property fmtid="{D5CDD505-2E9C-101B-9397-08002B2CF9AE}" pid="43" name="FSC#COOELAK@1.1001:ProcessResponsibleMail">
    <vt:lpwstr/>
  </property>
  <property fmtid="{D5CDD505-2E9C-101B-9397-08002B2CF9AE}" pid="44" name="FSC#COOELAK@1.1001:ProcessResponsibleFax">
    <vt:lpwstr/>
  </property>
  <property fmtid="{D5CDD505-2E9C-101B-9397-08002B2CF9AE}" pid="45" name="FSC#COOELAK@1.1001:ApproverFirstName">
    <vt:lpwstr/>
  </property>
  <property fmtid="{D5CDD505-2E9C-101B-9397-08002B2CF9AE}" pid="46" name="FSC#COOELAK@1.1001:ApproverSurName">
    <vt:lpwstr/>
  </property>
  <property fmtid="{D5CDD505-2E9C-101B-9397-08002B2CF9AE}" pid="47" name="FSC#COOELAK@1.1001:ApproverTitle">
    <vt:lpwstr/>
  </property>
  <property fmtid="{D5CDD505-2E9C-101B-9397-08002B2CF9AE}" pid="48" name="FSC#COOELAK@1.1001:ExternalDate">
    <vt:lpwstr/>
  </property>
  <property fmtid="{D5CDD505-2E9C-101B-9397-08002B2CF9AE}" pid="49" name="FSC#COOELAK@1.1001:SettlementApprovedAt">
    <vt:lpwstr/>
  </property>
  <property fmtid="{D5CDD505-2E9C-101B-9397-08002B2CF9AE}" pid="50" name="FSC#COOELAK@1.1001:BaseNumber">
    <vt:lpwstr>311.01</vt:lpwstr>
  </property>
  <property fmtid="{D5CDD505-2E9C-101B-9397-08002B2CF9AE}" pid="51" name="FSC#COOELAK@1.1001:CurrentUserRolePos">
    <vt:lpwstr>Sachbearbeiter/in</vt:lpwstr>
  </property>
  <property fmtid="{D5CDD505-2E9C-101B-9397-08002B2CF9AE}" pid="52" name="FSC#COOELAK@1.1001:CurrentUserEmail">
    <vt:lpwstr>karin.sollberger@zivi.admin.ch</vt:lpwstr>
  </property>
  <property fmtid="{D5CDD505-2E9C-101B-9397-08002B2CF9AE}" pid="53" name="FSC#ELAKGOV@1.1001:PersonalSubjGender">
    <vt:lpwstr/>
  </property>
  <property fmtid="{D5CDD505-2E9C-101B-9397-08002B2CF9AE}" pid="54" name="FSC#ELAKGOV@1.1001:PersonalSubjFirstName">
    <vt:lpwstr/>
  </property>
  <property fmtid="{D5CDD505-2E9C-101B-9397-08002B2CF9AE}" pid="55" name="FSC#ELAKGOV@1.1001:PersonalSubjSurName">
    <vt:lpwstr/>
  </property>
  <property fmtid="{D5CDD505-2E9C-101B-9397-08002B2CF9AE}" pid="56" name="FSC#ELAKGOV@1.1001:PersonalSubjSalutation">
    <vt:lpwstr/>
  </property>
  <property fmtid="{D5CDD505-2E9C-101B-9397-08002B2CF9AE}" pid="57" name="FSC#ELAKGOV@1.1001:PersonalSubjAddress">
    <vt:lpwstr/>
  </property>
  <property fmtid="{D5CDD505-2E9C-101B-9397-08002B2CF9AE}" pid="58" name="FSC#EVDCFG@15.1400:PositionNumber">
    <vt:lpwstr/>
  </property>
  <property fmtid="{D5CDD505-2E9C-101B-9397-08002B2CF9AE}" pid="59" name="FSC#EVDCFG@15.1400:Dossierref">
    <vt:lpwstr>311.01-00002</vt:lpwstr>
  </property>
  <property fmtid="{D5CDD505-2E9C-101B-9397-08002B2CF9AE}" pid="60" name="FSC#EVDCFG@15.1400:FileRespEmail">
    <vt:lpwstr>karin.sollberger@zivi.admin.ch</vt:lpwstr>
  </property>
  <property fmtid="{D5CDD505-2E9C-101B-9397-08002B2CF9AE}" pid="61" name="FSC#EVDCFG@15.1400:FileRespFax">
    <vt:lpwstr>+41 58 468 19 98</vt:lpwstr>
  </property>
  <property fmtid="{D5CDD505-2E9C-101B-9397-08002B2CF9AE}" pid="62" name="FSC#EVDCFG@15.1400:FileRespHome">
    <vt:lpwstr>Thun</vt:lpwstr>
  </property>
  <property fmtid="{D5CDD505-2E9C-101B-9397-08002B2CF9AE}" pid="63" name="FSC#EVDCFG@15.1400:FileResponsible">
    <vt:lpwstr>Karin Sollberger</vt:lpwstr>
  </property>
  <property fmtid="{D5CDD505-2E9C-101B-9397-08002B2CF9AE}" pid="64" name="FSC#EVDCFG@15.1400:UserInCharge">
    <vt:lpwstr/>
  </property>
  <property fmtid="{D5CDD505-2E9C-101B-9397-08002B2CF9AE}" pid="65" name="FSC#EVDCFG@15.1400:FileRespOrg">
    <vt:lpwstr/>
  </property>
  <property fmtid="{D5CDD505-2E9C-101B-9397-08002B2CF9AE}" pid="66" name="FSC#EVDCFG@15.1400:FileRespOrgHome">
    <vt:lpwstr>Thun</vt:lpwstr>
  </property>
  <property fmtid="{D5CDD505-2E9C-101B-9397-08002B2CF9AE}" pid="67" name="FSC#EVDCFG@15.1400:FileRespOrgStreet">
    <vt:lpwstr>Malerweg 6</vt:lpwstr>
  </property>
  <property fmtid="{D5CDD505-2E9C-101B-9397-08002B2CF9AE}" pid="68" name="FSC#EVDCFG@15.1400:FileRespOrgZipCode">
    <vt:lpwstr>3600</vt:lpwstr>
  </property>
  <property fmtid="{D5CDD505-2E9C-101B-9397-08002B2CF9AE}" pid="69" name="FSC#EVDCFG@15.1400:FileRespshortsign">
    <vt:lpwstr>sok</vt:lpwstr>
  </property>
  <property fmtid="{D5CDD505-2E9C-101B-9397-08002B2CF9AE}" pid="70" name="FSC#EVDCFG@15.1400:FileRespStreet">
    <vt:lpwstr>Malerweg 6</vt:lpwstr>
  </property>
  <property fmtid="{D5CDD505-2E9C-101B-9397-08002B2CF9AE}" pid="71" name="FSC#EVDCFG@15.1400:FileRespTel">
    <vt:lpwstr>+41 58 466 79 50</vt:lpwstr>
  </property>
  <property fmtid="{D5CDD505-2E9C-101B-9397-08002B2CF9AE}" pid="72" name="FSC#EVDCFG@15.1400:FileRespZipCode">
    <vt:lpwstr>3600</vt:lpwstr>
  </property>
  <property fmtid="{D5CDD505-2E9C-101B-9397-08002B2CF9AE}" pid="73" name="FSC#EVDCFG@15.1400:OutAttachElectr">
    <vt:lpwstr/>
  </property>
  <property fmtid="{D5CDD505-2E9C-101B-9397-08002B2CF9AE}" pid="74" name="FSC#EVDCFG@15.1400:OutAttachPhysic">
    <vt:lpwstr/>
  </property>
  <property fmtid="{D5CDD505-2E9C-101B-9397-08002B2CF9AE}" pid="75" name="FSC#EVDCFG@15.1400:SignAcceptedDraft1">
    <vt:lpwstr/>
  </property>
  <property fmtid="{D5CDD505-2E9C-101B-9397-08002B2CF9AE}" pid="76" name="FSC#EVDCFG@15.1400:SignAcceptedDraft1FR">
    <vt:lpwstr/>
  </property>
  <property fmtid="{D5CDD505-2E9C-101B-9397-08002B2CF9AE}" pid="77" name="FSC#EVDCFG@15.1400:SignAcceptedDraft2">
    <vt:lpwstr/>
  </property>
  <property fmtid="{D5CDD505-2E9C-101B-9397-08002B2CF9AE}" pid="78" name="FSC#EVDCFG@15.1400:SignAcceptedDraft2FR">
    <vt:lpwstr/>
  </property>
  <property fmtid="{D5CDD505-2E9C-101B-9397-08002B2CF9AE}" pid="79" name="FSC#EVDCFG@15.1400:SignApproved1">
    <vt:lpwstr/>
  </property>
  <property fmtid="{D5CDD505-2E9C-101B-9397-08002B2CF9AE}" pid="80" name="FSC#EVDCFG@15.1400:SignApproved1FR">
    <vt:lpwstr/>
  </property>
  <property fmtid="{D5CDD505-2E9C-101B-9397-08002B2CF9AE}" pid="81" name="FSC#EVDCFG@15.1400:SignApproved2">
    <vt:lpwstr/>
  </property>
  <property fmtid="{D5CDD505-2E9C-101B-9397-08002B2CF9AE}" pid="82" name="FSC#EVDCFG@15.1400:SignApproved2FR">
    <vt:lpwstr/>
  </property>
  <property fmtid="{D5CDD505-2E9C-101B-9397-08002B2CF9AE}" pid="83" name="FSC#EVDCFG@15.1400:SubDossierBarCode">
    <vt:lpwstr/>
  </property>
  <property fmtid="{D5CDD505-2E9C-101B-9397-08002B2CF9AE}" pid="84" name="FSC#EVDCFG@15.1400:Subject">
    <vt:lpwstr/>
  </property>
  <property fmtid="{D5CDD505-2E9C-101B-9397-08002B2CF9AE}" pid="85" name="FSC#EVDCFG@15.1400:Title">
    <vt:lpwstr>Registrazione_del_tempo_di_lavoro_2020_I</vt:lpwstr>
  </property>
  <property fmtid="{D5CDD505-2E9C-101B-9397-08002B2CF9AE}" pid="86" name="FSC#EVDCFG@15.1400:UserFunction">
    <vt:lpwstr>Sachbearbeiter/in - FG-ABI</vt:lpwstr>
  </property>
  <property fmtid="{D5CDD505-2E9C-101B-9397-08002B2CF9AE}" pid="87" name="FSC#EVDCFG@15.1400:SalutationEnglish">
    <vt:lpwstr>Central office</vt:lpwstr>
  </property>
  <property fmtid="{D5CDD505-2E9C-101B-9397-08002B2CF9AE}" pid="88" name="FSC#EVDCFG@15.1400:SalutationFrench">
    <vt:lpwstr>Organe central</vt:lpwstr>
  </property>
  <property fmtid="{D5CDD505-2E9C-101B-9397-08002B2CF9AE}" pid="89" name="FSC#EVDCFG@15.1400:SalutationGerman">
    <vt:lpwstr>Zentralstelle</vt:lpwstr>
  </property>
  <property fmtid="{D5CDD505-2E9C-101B-9397-08002B2CF9AE}" pid="90" name="FSC#EVDCFG@15.1400:SalutationItalian">
    <vt:lpwstr>Organo centrale</vt:lpwstr>
  </property>
  <property fmtid="{D5CDD505-2E9C-101B-9397-08002B2CF9AE}" pid="91" name="FSC#EVDCFG@15.1400:SalutationEnglishUser">
    <vt:lpwstr/>
  </property>
  <property fmtid="{D5CDD505-2E9C-101B-9397-08002B2CF9AE}" pid="92" name="FSC#EVDCFG@15.1400:SalutationFrenchUser">
    <vt:lpwstr/>
  </property>
  <property fmtid="{D5CDD505-2E9C-101B-9397-08002B2CF9AE}" pid="93" name="FSC#EVDCFG@15.1400:SalutationGermanUser">
    <vt:lpwstr>Sachbearbeiterin Fachbereich Betreuung Einsatzbetriebe</vt:lpwstr>
  </property>
  <property fmtid="{D5CDD505-2E9C-101B-9397-08002B2CF9AE}" pid="94" name="FSC#EVDCFG@15.1400:SalutationItalianUser">
    <vt:lpwstr/>
  </property>
  <property fmtid="{D5CDD505-2E9C-101B-9397-08002B2CF9AE}" pid="95" name="FSC#EVDCFG@15.1400:FileRespOrgShortname">
    <vt:lpwstr>ZIVI-FB-ABI</vt:lpwstr>
  </property>
  <property fmtid="{D5CDD505-2E9C-101B-9397-08002B2CF9AE}" pid="96" name="FSC#EVDCFG@15.1400:DocumentID">
    <vt:lpwstr/>
  </property>
  <property fmtid="{D5CDD505-2E9C-101B-9397-08002B2CF9AE}" pid="97" name="FSC#EVDCFG@15.1400:DossierBarCode">
    <vt:lpwstr/>
  </property>
  <property fmtid="{D5CDD505-2E9C-101B-9397-08002B2CF9AE}" pid="98" name="FSC#EVDCFG@15.1400:ResponsibleEditorFirstname">
    <vt:lpwstr>Karin</vt:lpwstr>
  </property>
  <property fmtid="{D5CDD505-2E9C-101B-9397-08002B2CF9AE}" pid="99" name="FSC#EVDCFG@15.1400:ResponsibleEditorSurname">
    <vt:lpwstr>Sollberger</vt:lpwstr>
  </property>
  <property fmtid="{D5CDD505-2E9C-101B-9397-08002B2CF9AE}" pid="100" name="FSC#EVDCFG@15.1400:GroupTitle">
    <vt:lpwstr>Fachbereich Betreuung Einsatzbetriebe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ZIVI  Karin Sollberger</vt:lpwstr>
  </property>
  <property fmtid="{D5CDD505-2E9C-101B-9397-08002B2CF9AE}" pid="103" name="FSC#ATSTATECFG@1.1001:AgentPhone">
    <vt:lpwstr>+41 58 466 79 50</vt:lpwstr>
  </property>
  <property fmtid="{D5CDD505-2E9C-101B-9397-08002B2CF9AE}" pid="104" name="FSC#ATSTATECFG@1.1001:DepartmentFax">
    <vt:lpwstr>+41 58 468 19 98</vt:lpwstr>
  </property>
  <property fmtid="{D5CDD505-2E9C-101B-9397-08002B2CF9AE}" pid="105" name="FSC#ATSTATECFG@1.1001:DepartmentEmail">
    <vt:lpwstr>info@zivi.admin.ch</vt:lpwstr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>3600</vt:lpwstr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>Thun</vt:lpwstr>
  </property>
  <property fmtid="{D5CDD505-2E9C-101B-9397-08002B2CF9AE}" pid="111" name="FSC#ATSTATECFG@1.1001:DepartmentStreet">
    <vt:lpwstr>Malerweg 6</vt:lpwstr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311.01-00002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