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790694\config\Desktop\Solde au 01.01.2023\"/>
    </mc:Choice>
  </mc:AlternateContent>
  <xr:revisionPtr revIDLastSave="0" documentId="13_ncr:1_{220BC84A-93F1-42BA-A9CA-670A499118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mpensation" sheetId="2" r:id="rId1"/>
    <sheet name="Stammdaten" sheetId="1" state="hidden" r:id="rId2"/>
  </sheets>
  <definedNames>
    <definedName name="Arbeitstage">Stammdaten!$B$38</definedName>
    <definedName name="Arbeitstage26">Stammdaten!$C$38</definedName>
    <definedName name="CatSuppl">Stammdaten!$A$44:$A$47</definedName>
    <definedName name="Freitage">Stammdaten!$B$39</definedName>
    <definedName name="Freitage26">Stammdaten!$C$39</definedName>
    <definedName name="Kategorie">Stammdaten!$A$7:$A$19</definedName>
    <definedName name="KostWeekend">Stammdaten!$B$36</definedName>
    <definedName name="NomsSuppl">Stammdaten!$A$44:$B$47</definedName>
    <definedName name="SoldMonat">Stammdaten!$B$25</definedName>
    <definedName name="SoldTag">Stammdaten!$A$25</definedName>
    <definedName name="Unterkunft">Stammdaten!$A$29:$A$30</definedName>
    <definedName name="_xlnm.Print_Area" localSheetId="0">Compensation!$B$2:$M$43</definedName>
    <definedName name="Zuschläge">Stammdaten!$A$44:$A$47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H12" i="2"/>
  <c r="F32" i="2" l="1"/>
  <c r="F30" i="2"/>
  <c r="F31" i="2"/>
  <c r="F29" i="2"/>
  <c r="F18" i="2"/>
  <c r="I18" i="2" s="1"/>
  <c r="I29" i="2" l="1"/>
  <c r="H29" i="2"/>
  <c r="H31" i="2"/>
  <c r="I31" i="2"/>
  <c r="I30" i="2"/>
  <c r="H30" i="2"/>
  <c r="H32" i="2"/>
  <c r="I32" i="2"/>
  <c r="F12" i="2"/>
  <c r="B19" i="1"/>
  <c r="F19" i="1" s="1"/>
  <c r="I33" i="2" l="1"/>
  <c r="H33" i="2"/>
  <c r="F24" i="2" l="1"/>
  <c r="B25" i="1"/>
  <c r="E12" i="2"/>
  <c r="B12" i="1"/>
  <c r="F12" i="1"/>
  <c r="F7" i="1"/>
  <c r="B9" i="1"/>
  <c r="D12" i="2" s="1"/>
  <c r="F9" i="1"/>
  <c r="B11" i="1"/>
  <c r="B10" i="1"/>
  <c r="F10" i="1"/>
  <c r="F11" i="1"/>
  <c r="B13" i="1"/>
  <c r="F13" i="1" s="1"/>
  <c r="B14" i="1"/>
  <c r="F14" i="1" s="1"/>
  <c r="B15" i="1"/>
  <c r="F15" i="1"/>
  <c r="B16" i="1"/>
  <c r="F16" i="1" s="1"/>
  <c r="B17" i="1"/>
  <c r="F17" i="1"/>
  <c r="B18" i="1"/>
  <c r="F18" i="1" s="1"/>
  <c r="F8" i="1"/>
  <c r="H24" i="2" l="1"/>
  <c r="H37" i="2" s="1"/>
  <c r="I24" i="2"/>
  <c r="I37" i="2" s="1"/>
  <c r="I12" i="2"/>
  <c r="H42" i="2" l="1"/>
  <c r="I42" i="2" l="1"/>
</calcChain>
</file>

<file path=xl/sharedStrings.xml><?xml version="1.0" encoding="utf-8"?>
<sst xmlns="http://schemas.openxmlformats.org/spreadsheetml/2006/main" count="80" uniqueCount="62">
  <si>
    <t>Stammdaten</t>
  </si>
  <si>
    <t>Kategorie</t>
  </si>
  <si>
    <t>Brutto bis</t>
  </si>
  <si>
    <t>Brutto von</t>
  </si>
  <si>
    <t>Abgabe</t>
  </si>
  <si>
    <t>Tagesatz</t>
  </si>
  <si>
    <t>pro Tag</t>
  </si>
  <si>
    <t>pro Monat</t>
  </si>
  <si>
    <t>2. Spesenentschädigung</t>
  </si>
  <si>
    <t>a) Sold</t>
  </si>
  <si>
    <t>b) Unterkunft</t>
  </si>
  <si>
    <t>im EiB</t>
  </si>
  <si>
    <t>zu Hause</t>
  </si>
  <si>
    <t>c) Kost und Logis</t>
  </si>
  <si>
    <t>Frühstück</t>
  </si>
  <si>
    <t>Mitagessen</t>
  </si>
  <si>
    <t>Abendessen</t>
  </si>
  <si>
    <t>1. Höhe der Abgaben in Abhängigkeit vom Bruttolohn</t>
  </si>
  <si>
    <t>3. Zuschläge für EiB</t>
  </si>
  <si>
    <t>Arbeitstage</t>
  </si>
  <si>
    <t>Freitage</t>
  </si>
  <si>
    <t>Normaler Monat</t>
  </si>
  <si>
    <t>26 Tage</t>
  </si>
  <si>
    <t>Wochenende</t>
  </si>
  <si>
    <t>Coûts pour l'établissement d'affectation</t>
  </si>
  <si>
    <t>1. Contribution à la Confédération</t>
  </si>
  <si>
    <t>Catégorie</t>
  </si>
  <si>
    <t>par jour</t>
  </si>
  <si>
    <t>par mois</t>
  </si>
  <si>
    <t>Repas du matin</t>
  </si>
  <si>
    <t>Repas de midi</t>
  </si>
  <si>
    <t>Repas du soir</t>
  </si>
  <si>
    <t>Week-end</t>
  </si>
  <si>
    <t>Estimation (variable)</t>
  </si>
  <si>
    <t>Total Nourriture</t>
  </si>
  <si>
    <t>Exemple à titre informatif</t>
  </si>
  <si>
    <t>i</t>
  </si>
  <si>
    <t>Plus d'informations</t>
  </si>
  <si>
    <t>Salaire brut comparable</t>
  </si>
  <si>
    <t>minimum</t>
  </si>
  <si>
    <t>maximum</t>
  </si>
  <si>
    <t>26 premiers jours</t>
  </si>
  <si>
    <t>2. Suppléments éventuels à la contribution</t>
  </si>
  <si>
    <t>3. Indemnités versées au civiliste</t>
  </si>
  <si>
    <t>&gt; Dépend du salaire brut usuel du lieu et de la profession pour une activité similaire.
&gt; Chaque cahier des charges est rattaché à une catégorie de contribution (cf. tableau).
&gt; La contribution est réduite de moitié les 26 premiers jours.</t>
  </si>
  <si>
    <t>Nourriture fournie par l'établissement d'affectation</t>
  </si>
  <si>
    <r>
      <t>Solde</t>
    </r>
    <r>
      <rPr>
        <sz val="11"/>
        <rFont val="Arial"/>
        <family val="2"/>
      </rPr>
      <t xml:space="preserve"> (versée dans tous les cas)</t>
    </r>
  </si>
  <si>
    <t>Aucune prestation en espèces n’est due à la personne en service pour le petit déjeuner le premier jour, ni pour le souper le dernier jour de l'affectation.</t>
  </si>
  <si>
    <t>Déplacements (frais effectifs)</t>
  </si>
  <si>
    <t>Total des coûts estimés</t>
  </si>
  <si>
    <t>Pas de logement ni de nourriture</t>
  </si>
  <si>
    <t>Pas de logement mais repas fournis</t>
  </si>
  <si>
    <t>Pas de repas mais logement fourni</t>
  </si>
  <si>
    <t>Logement et nourriture fournis</t>
  </si>
  <si>
    <t>Prestations proposées</t>
  </si>
  <si>
    <t>repas non fournis</t>
  </si>
  <si>
    <t>non fourni</t>
  </si>
  <si>
    <r>
      <t xml:space="preserve">L’établissement d’affectation assume les coûts suivants : </t>
    </r>
    <r>
      <rPr>
        <b/>
        <sz val="11"/>
        <color theme="3" tint="0.39997558519241921"/>
        <rFont val="Arial"/>
        <family val="2"/>
      </rPr>
      <t>[1]</t>
    </r>
    <r>
      <rPr>
        <sz val="11"/>
        <color theme="5" tint="-0.499984740745262"/>
        <rFont val="Arial"/>
        <family val="2"/>
      </rPr>
      <t xml:space="preserve"> une contribution à la Confédération et </t>
    </r>
    <r>
      <rPr>
        <b/>
        <sz val="11"/>
        <color theme="9" tint="-0.249977111117893"/>
        <rFont val="Arial"/>
        <family val="2"/>
      </rPr>
      <t>[2]</t>
    </r>
    <r>
      <rPr>
        <b/>
        <sz val="11"/>
        <color theme="5" tint="-0.499984740745262"/>
        <rFont val="Arial"/>
        <family val="2"/>
      </rPr>
      <t xml:space="preserve"> </t>
    </r>
    <r>
      <rPr>
        <sz val="11"/>
        <color theme="5" tint="-0.499984740745262"/>
        <rFont val="Arial"/>
        <family val="2"/>
      </rPr>
      <t xml:space="preserve">ses éventuels suppléments. Il verse en outre </t>
    </r>
    <r>
      <rPr>
        <b/>
        <sz val="11"/>
        <color rgb="FF7030A0"/>
        <rFont val="Arial"/>
        <family val="2"/>
      </rPr>
      <t>[3]</t>
    </r>
    <r>
      <rPr>
        <b/>
        <sz val="11"/>
        <color theme="5" tint="-0.499984740745262"/>
        <rFont val="Arial"/>
        <family val="2"/>
      </rPr>
      <t xml:space="preserve"> </t>
    </r>
    <r>
      <rPr>
        <sz val="11"/>
        <color theme="5" tint="-0.499984740745262"/>
        <rFont val="Arial"/>
        <family val="2"/>
      </rPr>
      <t>la solde au civiliste et lui fournit le gîte, le couvert et d'autres prestations (proposées en nature ou indemnisées).</t>
    </r>
  </si>
  <si>
    <r>
      <t xml:space="preserve">Veuillez saisir les données dans les </t>
    </r>
    <r>
      <rPr>
        <b/>
        <sz val="11"/>
        <color theme="9" tint="-0.249977111117893"/>
        <rFont val="Arial"/>
        <family val="2"/>
      </rPr>
      <t>champs oranges</t>
    </r>
    <r>
      <rPr>
        <sz val="11"/>
        <color theme="5" tint="-0.499984740745262"/>
        <rFont val="Arial"/>
        <family val="2"/>
      </rPr>
      <t xml:space="preserve"> pour qu'une estimation puisse être proposée.</t>
    </r>
  </si>
  <si>
    <t>Total versé au civiliste</t>
  </si>
  <si>
    <t>&gt; S'applique si le logement et/ou les repas ne sont pas fournis 7 jours sur 7.
&gt; Le supplément est réduit de moitié les 26 premiers jours.</t>
  </si>
  <si>
    <t xml:space="preserve">1.  Cat. de contribution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</si>
</sst>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&quot;ab&quot;_ * #,##0.00_ ;"/>
    <numFmt numFmtId="166" formatCode="_ * #,##0.0_ ;_ * \-#,##0.0_ ;_ * &quot;-&quot;??_ ;_ @_ "/>
    <numFmt numFmtId="167" formatCode="mmmm"/>
    <numFmt numFmtId="168" formatCode="#,##0.00\ &quot;CHF&quot;"/>
  </numFmts>
  <fonts count="29">
    <font>
      <sz val="11"/>
      <name val="Arial"/>
      <family val="2"/>
    </font>
    <font>
      <sz val="11"/>
      <name val="Credit Suisse Type Roman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sz val="10"/>
      <name val="Calibri"/>
      <family val="2"/>
    </font>
    <font>
      <sz val="8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22"/>
      <color theme="5" tint="-0.249977111117893"/>
      <name val="Arial"/>
      <family val="2"/>
    </font>
    <font>
      <sz val="20"/>
      <name val="Arial"/>
      <family val="2"/>
    </font>
    <font>
      <sz val="28"/>
      <color theme="5" tint="-0.499984740745262"/>
      <name val="Webdings"/>
      <family val="1"/>
      <charset val="2"/>
    </font>
    <font>
      <sz val="11"/>
      <color theme="5" tint="-0.499984740745262"/>
      <name val="Arial"/>
      <family val="2"/>
    </font>
    <font>
      <u/>
      <sz val="11"/>
      <color theme="10"/>
      <name val="Arial"/>
      <family val="2"/>
    </font>
    <font>
      <sz val="11"/>
      <color theme="5" tint="-0.249977111117893"/>
      <name val="Arial"/>
      <family val="2"/>
    </font>
    <font>
      <u/>
      <sz val="10"/>
      <color theme="5" tint="-0.249977111117893"/>
      <name val="Arial"/>
      <family val="2"/>
    </font>
    <font>
      <sz val="28"/>
      <name val="Webdings"/>
      <family val="1"/>
      <charset val="2"/>
    </font>
    <font>
      <sz val="12"/>
      <name val="Arial"/>
      <family val="2"/>
    </font>
    <font>
      <u/>
      <sz val="11"/>
      <name val="Arial"/>
      <family val="2"/>
    </font>
    <font>
      <sz val="11"/>
      <color rgb="FF7030A0"/>
      <name val="Arial"/>
      <family val="2"/>
    </font>
    <font>
      <b/>
      <sz val="11"/>
      <color theme="5" tint="-0.499984740745262"/>
      <name val="Arial"/>
      <family val="2"/>
    </font>
    <font>
      <b/>
      <sz val="11"/>
      <color rgb="FF0070C0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7030A0"/>
      <name val="Arial"/>
      <family val="2"/>
    </font>
    <font>
      <sz val="11"/>
      <color theme="9" tint="-0.49998474074526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5" fontId="0" fillId="0" borderId="0" xfId="1" applyNumberFormat="1" applyFont="1"/>
    <xf numFmtId="0" fontId="7" fillId="0" borderId="0" xfId="0" applyFont="1"/>
    <xf numFmtId="0" fontId="2" fillId="0" borderId="0" xfId="0" applyFont="1" applyBorder="1"/>
    <xf numFmtId="0" fontId="0" fillId="0" borderId="0" xfId="0" applyBorder="1"/>
    <xf numFmtId="164" fontId="0" fillId="2" borderId="0" xfId="1" applyFont="1" applyFill="1"/>
    <xf numFmtId="0" fontId="2" fillId="0" borderId="0" xfId="0" applyFont="1" applyAlignment="1">
      <alignment horizontal="center"/>
    </xf>
    <xf numFmtId="166" fontId="0" fillId="2" borderId="0" xfId="1" applyNumberFormat="1" applyFont="1" applyFill="1"/>
    <xf numFmtId="164" fontId="0" fillId="2" borderId="0" xfId="2" applyFont="1" applyFill="1"/>
    <xf numFmtId="164" fontId="0" fillId="2" borderId="0" xfId="3" applyFont="1" applyFill="1"/>
    <xf numFmtId="0" fontId="0" fillId="0" borderId="0" xfId="0" applyAlignment="1"/>
    <xf numFmtId="0" fontId="14" fillId="3" borderId="0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167" fontId="17" fillId="3" borderId="0" xfId="0" applyNumberFormat="1" applyFont="1" applyFill="1" applyBorder="1" applyAlignment="1">
      <alignment horizontal="left" vertical="center" wrapText="1"/>
    </xf>
    <xf numFmtId="167" fontId="18" fillId="3" borderId="0" xfId="4" applyNumberFormat="1" applyFont="1" applyFill="1" applyBorder="1" applyAlignment="1">
      <alignment horizontal="right" vertical="center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164" fontId="0" fillId="3" borderId="0" xfId="0" applyNumberFormat="1" applyFont="1" applyFill="1" applyAlignment="1">
      <alignment vertical="center"/>
    </xf>
    <xf numFmtId="164" fontId="0" fillId="3" borderId="0" xfId="0" applyNumberFormat="1" applyFont="1" applyFill="1" applyAlignment="1">
      <alignment horizontal="center" vertical="center"/>
    </xf>
    <xf numFmtId="0" fontId="0" fillId="4" borderId="11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ont="1" applyFill="1" applyBorder="1" applyAlignment="1">
      <alignment vertical="center"/>
    </xf>
    <xf numFmtId="164" fontId="0" fillId="4" borderId="5" xfId="1" applyFont="1" applyFill="1" applyBorder="1" applyAlignment="1">
      <alignment horizontal="right" vertical="center"/>
    </xf>
    <xf numFmtId="164" fontId="0" fillId="4" borderId="5" xfId="1" applyFont="1" applyFill="1" applyBorder="1" applyAlignment="1">
      <alignment vertical="center"/>
    </xf>
    <xf numFmtId="164" fontId="0" fillId="4" borderId="5" xfId="0" applyNumberFormat="1" applyFont="1" applyFill="1" applyBorder="1" applyAlignment="1">
      <alignment horizontal="center" vertical="center"/>
    </xf>
    <xf numFmtId="164" fontId="0" fillId="4" borderId="5" xfId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0" fillId="4" borderId="12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4" borderId="14" xfId="0" applyFont="1" applyFill="1" applyBorder="1" applyAlignment="1">
      <alignment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vertical="center"/>
    </xf>
    <xf numFmtId="0" fontId="0" fillId="4" borderId="6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164" fontId="0" fillId="4" borderId="0" xfId="1" applyFont="1" applyFill="1" applyBorder="1" applyAlignment="1">
      <alignment horizontal="right" vertical="center"/>
    </xf>
    <xf numFmtId="164" fontId="0" fillId="4" borderId="0" xfId="1" applyFont="1" applyFill="1" applyBorder="1" applyAlignment="1">
      <alignment vertical="center"/>
    </xf>
    <xf numFmtId="164" fontId="0" fillId="4" borderId="0" xfId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right" vertical="center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vertical="center"/>
    </xf>
    <xf numFmtId="0" fontId="0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0" fillId="4" borderId="12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right" vertical="center"/>
    </xf>
    <xf numFmtId="0" fontId="0" fillId="4" borderId="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0" fillId="4" borderId="14" xfId="0" applyFont="1" applyFill="1" applyBorder="1" applyAlignment="1">
      <alignment horizontal="right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vertical="center"/>
    </xf>
    <xf numFmtId="0" fontId="22" fillId="4" borderId="5" xfId="0" applyFont="1" applyFill="1" applyBorder="1" applyAlignment="1">
      <alignment vertical="center"/>
    </xf>
    <xf numFmtId="0" fontId="23" fillId="4" borderId="5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164" fontId="24" fillId="3" borderId="0" xfId="1" applyFont="1" applyFill="1" applyBorder="1" applyAlignment="1">
      <alignment horizontal="right" vertical="center"/>
    </xf>
    <xf numFmtId="164" fontId="24" fillId="3" borderId="0" xfId="1" applyFont="1" applyFill="1" applyBorder="1" applyAlignment="1">
      <alignment vertical="center"/>
    </xf>
    <xf numFmtId="164" fontId="24" fillId="3" borderId="0" xfId="0" applyNumberFormat="1" applyFont="1" applyFill="1" applyBorder="1" applyAlignment="1">
      <alignment horizontal="center" vertical="center"/>
    </xf>
    <xf numFmtId="164" fontId="24" fillId="3" borderId="0" xfId="1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/>
    </xf>
    <xf numFmtId="168" fontId="0" fillId="4" borderId="10" xfId="1" quotePrefix="1" applyNumberFormat="1" applyFont="1" applyFill="1" applyBorder="1" applyAlignment="1">
      <alignment horizontal="right" vertical="center"/>
    </xf>
    <xf numFmtId="168" fontId="0" fillId="4" borderId="8" xfId="1" applyNumberFormat="1" applyFont="1" applyFill="1" applyBorder="1" applyAlignment="1">
      <alignment horizontal="right" vertical="center"/>
    </xf>
    <xf numFmtId="168" fontId="0" fillId="4" borderId="0" xfId="0" applyNumberFormat="1" applyFont="1" applyFill="1" applyBorder="1" applyAlignment="1">
      <alignment horizontal="center" vertical="center"/>
    </xf>
    <xf numFmtId="168" fontId="2" fillId="4" borderId="0" xfId="0" applyNumberFormat="1" applyFont="1" applyFill="1" applyBorder="1" applyAlignment="1">
      <alignment horizontal="center" vertical="center"/>
    </xf>
    <xf numFmtId="168" fontId="0" fillId="4" borderId="0" xfId="1" applyNumberFormat="1" applyFont="1" applyFill="1" applyBorder="1" applyAlignment="1">
      <alignment vertical="center"/>
    </xf>
    <xf numFmtId="168" fontId="0" fillId="4" borderId="1" xfId="0" applyNumberFormat="1" applyFont="1" applyFill="1" applyBorder="1" applyAlignment="1">
      <alignment horizontal="right" vertical="center"/>
    </xf>
    <xf numFmtId="168" fontId="2" fillId="4" borderId="1" xfId="0" applyNumberFormat="1" applyFont="1" applyFill="1" applyBorder="1" applyAlignment="1">
      <alignment horizontal="right" vertical="center"/>
    </xf>
    <xf numFmtId="168" fontId="0" fillId="4" borderId="10" xfId="1" applyNumberFormat="1" applyFont="1" applyFill="1" applyBorder="1" applyAlignment="1">
      <alignment horizontal="right" vertical="center"/>
    </xf>
    <xf numFmtId="168" fontId="0" fillId="4" borderId="8" xfId="0" applyNumberFormat="1" applyFont="1" applyFill="1" applyBorder="1" applyAlignment="1">
      <alignment horizontal="right" vertical="center"/>
    </xf>
    <xf numFmtId="168" fontId="8" fillId="4" borderId="8" xfId="1" applyNumberFormat="1" applyFont="1" applyFill="1" applyBorder="1" applyAlignment="1">
      <alignment horizontal="right" vertical="center"/>
    </xf>
    <xf numFmtId="168" fontId="8" fillId="4" borderId="1" xfId="1" applyNumberFormat="1" applyFont="1" applyFill="1" applyBorder="1" applyAlignment="1">
      <alignment horizontal="right" vertical="center"/>
    </xf>
    <xf numFmtId="168" fontId="20" fillId="4" borderId="1" xfId="0" applyNumberFormat="1" applyFont="1" applyFill="1" applyBorder="1" applyAlignment="1">
      <alignment horizontal="right" vertical="center"/>
    </xf>
    <xf numFmtId="0" fontId="0" fillId="4" borderId="2" xfId="0" applyFont="1" applyFill="1" applyBorder="1" applyAlignment="1">
      <alignment vertical="center"/>
    </xf>
    <xf numFmtId="168" fontId="2" fillId="4" borderId="0" xfId="0" applyNumberFormat="1" applyFont="1" applyFill="1" applyBorder="1" applyAlignment="1">
      <alignment horizontal="right" vertical="center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5" fillId="6" borderId="18" xfId="0" applyFont="1" applyFill="1" applyBorder="1" applyAlignment="1" applyProtection="1">
      <alignment horizontal="center" vertical="center"/>
      <protection locked="0"/>
    </xf>
    <xf numFmtId="0" fontId="25" fillId="6" borderId="21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Border="1" applyAlignment="1">
      <alignment horizontal="left" vertical="top" wrapText="1"/>
    </xf>
    <xf numFmtId="0" fontId="0" fillId="4" borderId="12" xfId="0" applyFont="1" applyFill="1" applyBorder="1" applyAlignment="1">
      <alignment horizontal="left" vertical="top" wrapText="1"/>
    </xf>
    <xf numFmtId="0" fontId="25" fillId="6" borderId="19" xfId="0" applyFont="1" applyFill="1" applyBorder="1" applyAlignment="1" applyProtection="1">
      <alignment horizontal="left" vertical="center"/>
      <protection locked="0"/>
    </xf>
    <xf numFmtId="0" fontId="25" fillId="6" borderId="20" xfId="0" applyFont="1" applyFill="1" applyBorder="1" applyAlignment="1" applyProtection="1">
      <alignment horizontal="left" vertical="center"/>
      <protection locked="0"/>
    </xf>
    <xf numFmtId="0" fontId="26" fillId="4" borderId="0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67" fontId="12" fillId="4" borderId="3" xfId="0" applyNumberFormat="1" applyFont="1" applyFill="1" applyBorder="1" applyAlignment="1">
      <alignment horizontal="left" vertical="center" wrapText="1"/>
    </xf>
    <xf numFmtId="167" fontId="12" fillId="4" borderId="4" xfId="0" applyNumberFormat="1" applyFont="1" applyFill="1" applyBorder="1" applyAlignment="1">
      <alignment horizontal="left" vertical="center" wrapText="1"/>
    </xf>
    <xf numFmtId="167" fontId="15" fillId="4" borderId="2" xfId="4" applyNumberFormat="1" applyFont="1" applyFill="1" applyBorder="1" applyAlignment="1">
      <alignment horizontal="center" vertical="center"/>
    </xf>
    <xf numFmtId="167" fontId="15" fillId="4" borderId="4" xfId="4" applyNumberFormat="1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14" fontId="26" fillId="0" borderId="0" xfId="0" applyNumberFormat="1" applyFont="1" applyAlignment="1">
      <alignment horizontal="right" vertical="center"/>
    </xf>
  </cellXfs>
  <cellStyles count="5">
    <cellStyle name="Komma 2" xfId="3" xr:uid="{00000000-0005-0000-0000-000000000000}"/>
    <cellStyle name="Komma 3" xfId="2" xr:uid="{00000000-0005-0000-0000-000001000000}"/>
    <cellStyle name="Lien hypertexte" xfId="4" builtinId="8"/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664882</xdr:colOff>
          <xdr:row>7</xdr:row>
          <xdr:rowOff>10520</xdr:rowOff>
        </xdr:from>
        <xdr:to>
          <xdr:col>12</xdr:col>
          <xdr:colOff>685646</xdr:colOff>
          <xdr:row>12</xdr:row>
          <xdr:rowOff>230743</xdr:rowOff>
        </xdr:to>
        <xdr:pic>
          <xdr:nvPicPr>
            <xdr:cNvPr id="2718" name="Picture 8">
              <a:extLs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tammdaten!$F$5:$F$19" spid="_x0000_s27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01647" y="2849344"/>
              <a:ext cx="1379930" cy="2220607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ln w="12700">
              <a:solidFill>
                <a:srgbClr val="0070C0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22</xdr:row>
      <xdr:rowOff>9525</xdr:rowOff>
    </xdr:from>
    <xdr:to>
      <xdr:col>9</xdr:col>
      <xdr:colOff>485775</xdr:colOff>
      <xdr:row>28</xdr:row>
      <xdr:rowOff>76200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5067300" y="3886200"/>
          <a:ext cx="3381375" cy="1181100"/>
        </a:xfrm>
        <a:prstGeom prst="rect">
          <a:avLst/>
        </a:prstGeom>
        <a:solidFill>
          <a:srgbClr val="FF0000"/>
        </a:solidFill>
        <a:ln w="19050">
          <a:solidFill>
            <a:srgbClr val="FF66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Auf diesem Blatt werden die Parameter angepasst. Hauptsächlich in den gelben Zellen. Alle anderen Zellen sind Formelbasiert und sollten nicht abgeändert werden, ausser es ändert sich etwas an den Berechnungsmethoden.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ivi.admin.ch/zivi/fr/home/einsatzbetriebwerden/bedingung/kosten.html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U48"/>
  <sheetViews>
    <sheetView showGridLines="0" tabSelected="1" zoomScaleNormal="100" workbookViewId="0">
      <selection activeCell="R10" sqref="R10"/>
    </sheetView>
  </sheetViews>
  <sheetFormatPr baseColWidth="10" defaultColWidth="9" defaultRowHeight="14"/>
  <cols>
    <col min="1" max="1" width="4.08203125" style="31" customWidth="1"/>
    <col min="2" max="2" width="2.58203125" style="31" customWidth="1"/>
    <col min="3" max="4" width="14.83203125" style="31" customWidth="1"/>
    <col min="5" max="5" width="15.25" style="31" customWidth="1"/>
    <col min="6" max="6" width="11.58203125" style="31" customWidth="1"/>
    <col min="7" max="7" width="1.75" style="31" customWidth="1"/>
    <col min="8" max="8" width="16.83203125" style="31" bestFit="1" customWidth="1"/>
    <col min="9" max="9" width="12.58203125" style="32" customWidth="1"/>
    <col min="10" max="10" width="4.83203125" style="31" customWidth="1"/>
    <col min="11" max="11" width="3.83203125" style="31" customWidth="1"/>
    <col min="12" max="13" width="9" style="31"/>
    <col min="14" max="14" width="9" style="31" customWidth="1"/>
    <col min="15" max="20" width="9" style="31"/>
    <col min="21" max="21" width="43.58203125" style="31" customWidth="1"/>
    <col min="22" max="16384" width="9" style="31"/>
  </cols>
  <sheetData>
    <row r="1" spans="2:21" s="20" customFormat="1" ht="23.15" customHeight="1">
      <c r="I1" s="21"/>
    </row>
    <row r="2" spans="2:21" s="20" customFormat="1" ht="24" customHeight="1">
      <c r="B2" s="22" t="s">
        <v>24</v>
      </c>
      <c r="I2" s="21"/>
    </row>
    <row r="3" spans="2:21" s="20" customFormat="1" ht="24" customHeight="1">
      <c r="B3" s="23" t="s">
        <v>35</v>
      </c>
      <c r="I3" s="21"/>
      <c r="M3" s="118">
        <v>44927</v>
      </c>
    </row>
    <row r="4" spans="2:21" s="19" customFormat="1" ht="24.65" customHeight="1">
      <c r="I4" s="24"/>
    </row>
    <row r="5" spans="2:21" s="19" customFormat="1" ht="79.5" customHeight="1">
      <c r="B5" s="110" t="s">
        <v>36</v>
      </c>
      <c r="C5" s="111"/>
      <c r="D5" s="112" t="s">
        <v>57</v>
      </c>
      <c r="E5" s="112"/>
      <c r="F5" s="112"/>
      <c r="G5" s="112"/>
      <c r="H5" s="112"/>
      <c r="I5" s="112"/>
      <c r="J5" s="112"/>
      <c r="K5" s="112"/>
      <c r="L5" s="112"/>
      <c r="M5" s="113"/>
      <c r="N5" s="18"/>
    </row>
    <row r="6" spans="2:21" s="19" customFormat="1" ht="24" customHeight="1">
      <c r="B6" s="100"/>
      <c r="C6" s="112" t="s">
        <v>58</v>
      </c>
      <c r="D6" s="112"/>
      <c r="E6" s="112"/>
      <c r="F6" s="112"/>
      <c r="G6" s="112"/>
      <c r="H6" s="112"/>
      <c r="I6" s="112"/>
      <c r="J6" s="112"/>
      <c r="K6" s="113"/>
      <c r="L6" s="114" t="s">
        <v>37</v>
      </c>
      <c r="M6" s="115"/>
      <c r="N6" s="17"/>
    </row>
    <row r="7" spans="2:21" s="29" customFormat="1" ht="24" customHeight="1">
      <c r="C7" s="25"/>
      <c r="D7" s="26"/>
      <c r="E7" s="26"/>
      <c r="F7" s="26"/>
      <c r="G7" s="26"/>
      <c r="H7" s="26"/>
      <c r="I7" s="26"/>
      <c r="J7" s="26"/>
      <c r="K7" s="26"/>
      <c r="L7" s="27"/>
      <c r="M7" s="27"/>
      <c r="N7" s="28"/>
    </row>
    <row r="8" spans="2:21" s="29" customFormat="1" ht="30" customHeight="1">
      <c r="B8" s="65"/>
      <c r="C8" s="76" t="s">
        <v>25</v>
      </c>
      <c r="D8" s="40"/>
      <c r="E8" s="40"/>
      <c r="F8" s="40"/>
      <c r="G8" s="40"/>
      <c r="H8" s="40"/>
      <c r="I8" s="66"/>
      <c r="J8" s="45"/>
      <c r="K8" s="30"/>
      <c r="L8" s="30"/>
      <c r="M8" s="30"/>
    </row>
    <row r="9" spans="2:21" s="29" customFormat="1" ht="66.75" customHeight="1">
      <c r="B9" s="67"/>
      <c r="C9" s="105" t="s">
        <v>44</v>
      </c>
      <c r="D9" s="105"/>
      <c r="E9" s="105"/>
      <c r="F9" s="105"/>
      <c r="G9" s="105"/>
      <c r="H9" s="105"/>
      <c r="I9" s="105"/>
      <c r="J9" s="106"/>
      <c r="K9" s="30"/>
      <c r="L9" s="30"/>
      <c r="M9" s="30"/>
    </row>
    <row r="10" spans="2:21" s="29" customFormat="1" ht="20.149999999999999" customHeight="1">
      <c r="B10" s="67"/>
      <c r="C10" s="61"/>
      <c r="D10" s="116" t="s">
        <v>38</v>
      </c>
      <c r="E10" s="117"/>
      <c r="F10" s="62"/>
      <c r="G10" s="61"/>
      <c r="H10" s="61"/>
      <c r="I10" s="61"/>
      <c r="J10" s="68"/>
      <c r="K10" s="30"/>
      <c r="L10" s="30"/>
      <c r="M10" s="30"/>
    </row>
    <row r="11" spans="2:21" ht="20.149999999999999" customHeight="1" thickBot="1">
      <c r="B11" s="67"/>
      <c r="C11" s="87" t="s">
        <v>26</v>
      </c>
      <c r="D11" s="63" t="s">
        <v>39</v>
      </c>
      <c r="E11" s="63" t="s">
        <v>40</v>
      </c>
      <c r="F11" s="63" t="s">
        <v>27</v>
      </c>
      <c r="G11" s="64"/>
      <c r="H11" s="60" t="s">
        <v>41</v>
      </c>
      <c r="I11" s="60" t="s">
        <v>28</v>
      </c>
      <c r="J11" s="49"/>
      <c r="K11" s="30"/>
      <c r="L11" s="30"/>
      <c r="M11" s="30"/>
      <c r="N11" s="29"/>
      <c r="O11" s="29"/>
      <c r="P11" s="29"/>
      <c r="Q11" s="29"/>
      <c r="R11" s="29"/>
      <c r="S11" s="29"/>
    </row>
    <row r="12" spans="2:21" ht="20.149999999999999" customHeight="1" thickBot="1">
      <c r="B12" s="67"/>
      <c r="C12" s="102">
        <v>3</v>
      </c>
      <c r="D12" s="95">
        <f>VLOOKUP(C12,Stammdaten!$A$7:$E$19,2,FALSE)</f>
        <v>3450</v>
      </c>
      <c r="E12" s="89">
        <f>VLOOKUP(C12,Stammdaten!$A$7:$E$19,3,FALSE)</f>
        <v>4024</v>
      </c>
      <c r="F12" s="89">
        <f>VLOOKUP(C12,Stammdaten!$A$7:$E$19,5,FALSE)</f>
        <v>14.3</v>
      </c>
      <c r="G12" s="59"/>
      <c r="H12" s="96">
        <f>F12*13</f>
        <v>185.9</v>
      </c>
      <c r="I12" s="97">
        <f>F12*30</f>
        <v>429</v>
      </c>
      <c r="J12" s="49"/>
      <c r="K12" s="30"/>
      <c r="L12" s="30"/>
      <c r="M12" s="30"/>
      <c r="N12" s="29"/>
      <c r="O12" s="29"/>
      <c r="P12" s="29"/>
      <c r="Q12" s="29"/>
      <c r="R12" s="29"/>
      <c r="S12" s="29"/>
    </row>
    <row r="13" spans="2:21" ht="18.75" customHeight="1">
      <c r="B13" s="50"/>
      <c r="C13" s="51"/>
      <c r="D13" s="51"/>
      <c r="E13" s="51"/>
      <c r="F13" s="51"/>
      <c r="G13" s="51"/>
      <c r="H13" s="51"/>
      <c r="I13" s="52"/>
      <c r="J13" s="53"/>
      <c r="K13" s="30"/>
      <c r="L13" s="30"/>
      <c r="M13" s="30"/>
      <c r="N13" s="29"/>
      <c r="O13" s="29"/>
      <c r="P13" s="29"/>
      <c r="Q13" s="29"/>
      <c r="R13" s="29"/>
      <c r="S13" s="29"/>
    </row>
    <row r="14" spans="2:21" ht="18.75" customHeight="1">
      <c r="J14" s="30"/>
      <c r="K14" s="30"/>
      <c r="L14" s="30"/>
      <c r="M14" s="30"/>
      <c r="N14" s="29"/>
      <c r="O14" s="29"/>
      <c r="P14" s="29"/>
      <c r="Q14" s="29"/>
      <c r="R14" s="29"/>
      <c r="S14" s="29"/>
    </row>
    <row r="15" spans="2:21" ht="30" customHeight="1">
      <c r="B15" s="65"/>
      <c r="C15" s="77" t="s">
        <v>42</v>
      </c>
      <c r="D15" s="40"/>
      <c r="E15" s="40"/>
      <c r="F15" s="69"/>
      <c r="G15" s="40"/>
      <c r="H15" s="66"/>
      <c r="I15" s="66"/>
      <c r="J15" s="45"/>
      <c r="K15" s="79"/>
      <c r="L15" s="79"/>
      <c r="M15" s="79"/>
      <c r="N15" s="80"/>
      <c r="O15" s="80"/>
      <c r="P15" s="80"/>
      <c r="Q15" s="80"/>
      <c r="R15" s="80"/>
      <c r="S15" s="80"/>
      <c r="T15" s="81"/>
      <c r="U15" s="81"/>
    </row>
    <row r="16" spans="2:21" ht="57" customHeight="1">
      <c r="B16" s="67"/>
      <c r="C16" s="105" t="s">
        <v>60</v>
      </c>
      <c r="D16" s="105"/>
      <c r="E16" s="105"/>
      <c r="F16" s="105"/>
      <c r="G16" s="105"/>
      <c r="H16" s="105"/>
      <c r="I16" s="105"/>
      <c r="J16" s="106"/>
      <c r="K16" s="79"/>
      <c r="L16" s="79"/>
      <c r="M16" s="79"/>
      <c r="N16" s="80"/>
      <c r="O16" s="80"/>
      <c r="P16" s="80"/>
      <c r="Q16" s="80"/>
      <c r="R16" s="80"/>
      <c r="S16" s="80"/>
      <c r="T16" s="81"/>
      <c r="U16" s="81"/>
    </row>
    <row r="17" spans="2:21" ht="18.75" customHeight="1" thickBot="1">
      <c r="B17" s="67"/>
      <c r="C17" s="109" t="s">
        <v>54</v>
      </c>
      <c r="D17" s="109"/>
      <c r="E17" s="86"/>
      <c r="F17" s="63" t="s">
        <v>27</v>
      </c>
      <c r="G17" s="56"/>
      <c r="H17" s="60" t="s">
        <v>41</v>
      </c>
      <c r="I17" s="60" t="s">
        <v>28</v>
      </c>
      <c r="J17" s="49"/>
      <c r="K17" s="81"/>
      <c r="L17" s="82"/>
      <c r="M17" s="83"/>
      <c r="N17" s="84"/>
      <c r="O17" s="85"/>
      <c r="P17" s="79"/>
      <c r="Q17" s="80"/>
      <c r="R17" s="80"/>
      <c r="S17" s="80"/>
      <c r="T17" s="81"/>
      <c r="U17" s="81"/>
    </row>
    <row r="18" spans="2:21" ht="18.75" customHeight="1" thickBot="1">
      <c r="B18" s="67"/>
      <c r="C18" s="107" t="s">
        <v>50</v>
      </c>
      <c r="D18" s="108"/>
      <c r="E18" s="86"/>
      <c r="F18" s="88">
        <f>VLOOKUP(C18,Stammdaten!A44:C47,3,FALSE)</f>
        <v>12.2</v>
      </c>
      <c r="G18" s="56"/>
      <c r="H18" s="93">
        <f>F18*13</f>
        <v>158.6</v>
      </c>
      <c r="I18" s="93">
        <f>F18*30</f>
        <v>366</v>
      </c>
      <c r="J18" s="49"/>
      <c r="K18" s="81"/>
      <c r="L18" s="82"/>
      <c r="M18" s="83"/>
      <c r="N18" s="84"/>
      <c r="O18" s="85"/>
      <c r="P18" s="79"/>
      <c r="Q18" s="80"/>
      <c r="R18" s="80"/>
      <c r="S18" s="80"/>
      <c r="T18" s="81"/>
      <c r="U18" s="81"/>
    </row>
    <row r="19" spans="2:21" ht="18.75" customHeight="1">
      <c r="B19" s="71"/>
      <c r="C19" s="51"/>
      <c r="D19" s="51"/>
      <c r="E19" s="51"/>
      <c r="F19" s="51"/>
      <c r="G19" s="51"/>
      <c r="H19" s="51"/>
      <c r="I19" s="52"/>
      <c r="J19" s="53"/>
      <c r="K19" s="79"/>
      <c r="L19" s="79"/>
      <c r="M19" s="79"/>
      <c r="N19" s="80"/>
      <c r="O19" s="80"/>
      <c r="P19" s="80"/>
      <c r="Q19" s="80"/>
      <c r="R19" s="80"/>
      <c r="S19" s="80"/>
      <c r="T19" s="81"/>
      <c r="U19" s="81"/>
    </row>
    <row r="20" spans="2:21" ht="18.649999999999999" customHeight="1">
      <c r="J20" s="30"/>
      <c r="K20" s="79"/>
      <c r="L20" s="79"/>
      <c r="M20" s="79"/>
      <c r="N20" s="80"/>
      <c r="O20" s="80"/>
      <c r="P20" s="80"/>
      <c r="Q20" s="80"/>
      <c r="R20" s="80"/>
      <c r="S20" s="80"/>
      <c r="T20" s="81"/>
      <c r="U20" s="81"/>
    </row>
    <row r="21" spans="2:21" ht="30" customHeight="1">
      <c r="B21" s="38"/>
      <c r="C21" s="78" t="s">
        <v>43</v>
      </c>
      <c r="D21" s="40"/>
      <c r="E21" s="40"/>
      <c r="F21" s="40"/>
      <c r="G21" s="40"/>
      <c r="H21" s="66"/>
      <c r="I21" s="66"/>
      <c r="J21" s="45"/>
      <c r="K21" s="80"/>
      <c r="L21" s="80"/>
      <c r="M21" s="80"/>
      <c r="N21" s="80"/>
      <c r="O21" s="80"/>
      <c r="P21" s="80"/>
      <c r="Q21" s="80"/>
      <c r="R21" s="80"/>
      <c r="S21" s="80"/>
      <c r="T21" s="81"/>
      <c r="U21" s="81"/>
    </row>
    <row r="22" spans="2:21" ht="52.5" customHeight="1">
      <c r="B22" s="54"/>
      <c r="C22" s="105" t="s">
        <v>47</v>
      </c>
      <c r="D22" s="105"/>
      <c r="E22" s="105"/>
      <c r="F22" s="105"/>
      <c r="G22" s="105"/>
      <c r="H22" s="105"/>
      <c r="I22" s="105"/>
      <c r="J22" s="106"/>
      <c r="K22" s="80"/>
      <c r="L22" s="80"/>
      <c r="M22" s="80"/>
      <c r="N22" s="80"/>
      <c r="O22" s="80"/>
      <c r="P22" s="80"/>
      <c r="Q22" s="80"/>
      <c r="R22" s="80"/>
      <c r="S22" s="80"/>
      <c r="T22" s="81"/>
      <c r="U22" s="81"/>
    </row>
    <row r="23" spans="2:21" ht="18.75" customHeight="1">
      <c r="B23" s="54"/>
      <c r="C23" s="56"/>
      <c r="D23" s="56"/>
      <c r="E23" s="56"/>
      <c r="F23" s="63" t="s">
        <v>27</v>
      </c>
      <c r="G23" s="56"/>
      <c r="H23" s="60" t="s">
        <v>41</v>
      </c>
      <c r="I23" s="60" t="s">
        <v>28</v>
      </c>
      <c r="J23" s="49"/>
      <c r="K23" s="80"/>
      <c r="L23" s="80"/>
      <c r="M23" s="80"/>
      <c r="N23" s="80"/>
      <c r="O23" s="80"/>
      <c r="P23" s="80"/>
      <c r="Q23" s="80"/>
      <c r="R23" s="80"/>
      <c r="S23" s="80"/>
      <c r="T23" s="81"/>
      <c r="U23" s="81"/>
    </row>
    <row r="24" spans="2:21" ht="18.75" customHeight="1">
      <c r="B24" s="54"/>
      <c r="C24" s="55" t="s">
        <v>46</v>
      </c>
      <c r="D24" s="56"/>
      <c r="E24" s="56"/>
      <c r="F24" s="89">
        <f>SoldTag</f>
        <v>7.5</v>
      </c>
      <c r="G24" s="92"/>
      <c r="H24" s="93">
        <f>F24*26</f>
        <v>195</v>
      </c>
      <c r="I24" s="98">
        <f>F24*30</f>
        <v>225</v>
      </c>
      <c r="J24" s="49"/>
      <c r="K24" s="80"/>
      <c r="L24" s="80"/>
      <c r="M24" s="80"/>
      <c r="N24" s="80"/>
      <c r="O24" s="80"/>
      <c r="P24" s="80"/>
      <c r="Q24" s="80"/>
      <c r="R24" s="80"/>
      <c r="S24" s="80"/>
      <c r="T24" s="81"/>
      <c r="U24" s="81"/>
    </row>
    <row r="25" spans="2:21" ht="18.75" customHeight="1">
      <c r="B25" s="54"/>
      <c r="C25" s="56"/>
      <c r="D25" s="56"/>
      <c r="E25" s="56"/>
      <c r="F25" s="56"/>
      <c r="G25" s="56"/>
      <c r="H25" s="70"/>
      <c r="I25" s="70"/>
      <c r="J25" s="49"/>
      <c r="K25" s="80"/>
      <c r="L25" s="80"/>
      <c r="M25" s="80"/>
      <c r="N25" s="80"/>
      <c r="O25" s="80"/>
      <c r="P25" s="80"/>
      <c r="Q25" s="80"/>
      <c r="R25" s="80"/>
      <c r="S25" s="80"/>
      <c r="T25" s="81"/>
      <c r="U25" s="81"/>
    </row>
    <row r="26" spans="2:21" ht="18.75" customHeight="1">
      <c r="B26" s="54"/>
      <c r="C26" s="55" t="s">
        <v>45</v>
      </c>
      <c r="D26" s="56"/>
      <c r="E26" s="56"/>
      <c r="F26" s="56"/>
      <c r="G26" s="56"/>
      <c r="H26" s="70"/>
      <c r="I26" s="70"/>
      <c r="J26" s="49"/>
      <c r="K26" s="80"/>
      <c r="L26" s="80"/>
      <c r="M26" s="80"/>
      <c r="N26" s="80"/>
      <c r="O26" s="80"/>
      <c r="P26" s="80"/>
      <c r="Q26" s="80"/>
      <c r="R26" s="80"/>
      <c r="S26" s="80"/>
      <c r="T26" s="81"/>
      <c r="U26" s="81"/>
    </row>
    <row r="27" spans="2:21" ht="10" customHeight="1">
      <c r="B27" s="54"/>
      <c r="C27" s="55"/>
      <c r="D27" s="56"/>
      <c r="E27" s="56"/>
      <c r="F27" s="56"/>
      <c r="G27" s="56"/>
      <c r="H27" s="70"/>
      <c r="I27" s="70"/>
      <c r="J27" s="49"/>
      <c r="K27" s="80"/>
      <c r="L27" s="80"/>
      <c r="M27" s="80"/>
      <c r="N27" s="80"/>
      <c r="O27" s="80"/>
      <c r="P27" s="80"/>
      <c r="Q27" s="80"/>
      <c r="R27" s="80"/>
      <c r="S27" s="80"/>
      <c r="T27" s="81"/>
      <c r="U27" s="81"/>
    </row>
    <row r="28" spans="2:21" ht="18.75" customHeight="1" thickBot="1">
      <c r="B28" s="54"/>
      <c r="C28" s="55"/>
      <c r="D28" s="56"/>
      <c r="E28" s="56"/>
      <c r="F28" s="63" t="s">
        <v>27</v>
      </c>
      <c r="G28" s="56"/>
      <c r="H28" s="60" t="s">
        <v>41</v>
      </c>
      <c r="I28" s="60" t="s">
        <v>28</v>
      </c>
      <c r="J28" s="49"/>
      <c r="K28" s="80"/>
      <c r="L28" s="80"/>
      <c r="M28" s="80"/>
      <c r="N28" s="80"/>
      <c r="O28" s="80"/>
      <c r="P28" s="80"/>
      <c r="Q28" s="80"/>
      <c r="R28" s="80"/>
      <c r="S28" s="80"/>
      <c r="T28" s="81"/>
      <c r="U28" s="81"/>
    </row>
    <row r="29" spans="2:21" ht="21" customHeight="1" thickBot="1">
      <c r="B29" s="54"/>
      <c r="C29" s="56" t="s">
        <v>29</v>
      </c>
      <c r="D29" s="103" t="s">
        <v>56</v>
      </c>
      <c r="E29" s="56"/>
      <c r="F29" s="89">
        <f>IF(D29="fourni",0,IF(D29="non fourni",Stammdaten!B33,0))</f>
        <v>4</v>
      </c>
      <c r="G29" s="57"/>
      <c r="H29" s="93">
        <f>F29*19</f>
        <v>76</v>
      </c>
      <c r="I29" s="98">
        <f>F29*21</f>
        <v>84</v>
      </c>
      <c r="J29" s="49"/>
      <c r="K29" s="80"/>
      <c r="L29" s="80"/>
      <c r="M29" s="80"/>
      <c r="N29" s="80"/>
      <c r="O29" s="80"/>
      <c r="P29" s="80"/>
      <c r="Q29" s="80"/>
      <c r="R29" s="80"/>
      <c r="S29" s="80"/>
      <c r="T29" s="81"/>
      <c r="U29" s="81"/>
    </row>
    <row r="30" spans="2:21" ht="21" customHeight="1" thickBot="1">
      <c r="B30" s="54"/>
      <c r="C30" s="56" t="s">
        <v>30</v>
      </c>
      <c r="D30" s="103" t="s">
        <v>56</v>
      </c>
      <c r="E30" s="56"/>
      <c r="F30" s="89">
        <f>IF(D30="fourni",0,IF(D30="non fourni",Stammdaten!B34,0))</f>
        <v>9</v>
      </c>
      <c r="G30" s="57"/>
      <c r="H30" s="93">
        <f>F30*20</f>
        <v>180</v>
      </c>
      <c r="I30" s="98">
        <f>F30*22</f>
        <v>198</v>
      </c>
      <c r="J30" s="49"/>
      <c r="K30" s="80"/>
      <c r="L30" s="80"/>
      <c r="M30" s="80"/>
      <c r="N30" s="80"/>
      <c r="O30" s="80"/>
      <c r="P30" s="80"/>
      <c r="Q30" s="80"/>
      <c r="R30" s="80"/>
      <c r="S30" s="80"/>
      <c r="T30" s="81"/>
      <c r="U30" s="81"/>
    </row>
    <row r="31" spans="2:21" ht="21" customHeight="1" thickBot="1">
      <c r="B31" s="54"/>
      <c r="C31" s="56" t="s">
        <v>31</v>
      </c>
      <c r="D31" s="103" t="s">
        <v>56</v>
      </c>
      <c r="E31" s="56"/>
      <c r="F31" s="89">
        <f>IF(D31="fourni",0,IF(D31="non fourni",Stammdaten!B35,0))</f>
        <v>7</v>
      </c>
      <c r="G31" s="57"/>
      <c r="H31" s="93">
        <f>F31*19</f>
        <v>133</v>
      </c>
      <c r="I31" s="98">
        <f>F31*21</f>
        <v>147</v>
      </c>
      <c r="J31" s="49"/>
      <c r="K31" s="80"/>
      <c r="L31" s="80"/>
      <c r="M31" s="80"/>
      <c r="N31" s="80"/>
      <c r="O31" s="80"/>
      <c r="P31" s="80"/>
      <c r="Q31" s="80"/>
      <c r="R31" s="80"/>
      <c r="S31" s="80"/>
      <c r="T31" s="81"/>
      <c r="U31" s="81"/>
    </row>
    <row r="32" spans="2:21" ht="21" customHeight="1" thickBot="1">
      <c r="B32" s="54"/>
      <c r="C32" s="56" t="s">
        <v>32</v>
      </c>
      <c r="D32" s="104" t="s">
        <v>55</v>
      </c>
      <c r="E32" s="56"/>
      <c r="F32" s="89">
        <f>IF(D32="repas fournis",0,IF(D32="repas non fournis",Stammdaten!B36,0))</f>
        <v>20</v>
      </c>
      <c r="G32" s="57"/>
      <c r="H32" s="93">
        <f>F32*6</f>
        <v>120</v>
      </c>
      <c r="I32" s="98">
        <f>F32*8</f>
        <v>160</v>
      </c>
      <c r="J32" s="49"/>
      <c r="K32" s="80"/>
      <c r="L32" s="80"/>
      <c r="M32" s="80"/>
      <c r="N32" s="80"/>
      <c r="O32" s="80"/>
      <c r="P32" s="80"/>
      <c r="Q32" s="80"/>
      <c r="R32" s="80"/>
      <c r="S32" s="80"/>
      <c r="T32" s="81"/>
      <c r="U32" s="81"/>
    </row>
    <row r="33" spans="2:21" ht="18.75" customHeight="1">
      <c r="B33" s="54"/>
      <c r="C33" s="55" t="s">
        <v>34</v>
      </c>
      <c r="D33" s="56"/>
      <c r="E33" s="56"/>
      <c r="F33" s="72"/>
      <c r="G33" s="72"/>
      <c r="H33" s="94">
        <f>SUM(H29:H32)</f>
        <v>509</v>
      </c>
      <c r="I33" s="94">
        <f>SUM(I29:I32)</f>
        <v>589</v>
      </c>
      <c r="J33" s="49"/>
      <c r="K33" s="80"/>
      <c r="L33" s="80"/>
      <c r="M33" s="80"/>
      <c r="N33" s="80"/>
      <c r="O33" s="80"/>
      <c r="P33" s="80"/>
      <c r="Q33" s="80"/>
      <c r="R33" s="80"/>
      <c r="S33" s="80"/>
      <c r="T33" s="81"/>
      <c r="U33" s="81"/>
    </row>
    <row r="34" spans="2:21" ht="18.75" customHeight="1">
      <c r="B34" s="54"/>
      <c r="C34" s="55"/>
      <c r="D34" s="56"/>
      <c r="E34" s="56"/>
      <c r="F34" s="72"/>
      <c r="G34" s="56"/>
      <c r="H34" s="90"/>
      <c r="I34" s="91"/>
      <c r="J34" s="49"/>
      <c r="K34" s="80"/>
      <c r="L34" s="80"/>
      <c r="M34" s="80"/>
      <c r="N34" s="80"/>
      <c r="O34" s="80"/>
      <c r="P34" s="80"/>
      <c r="Q34" s="80"/>
      <c r="R34" s="80"/>
      <c r="S34" s="80"/>
      <c r="T34" s="81"/>
      <c r="U34" s="81"/>
    </row>
    <row r="35" spans="2:21" ht="18.75" customHeight="1">
      <c r="B35" s="54"/>
      <c r="C35" s="55" t="s">
        <v>48</v>
      </c>
      <c r="D35" s="56"/>
      <c r="E35" s="56" t="s">
        <v>33</v>
      </c>
      <c r="F35" s="72"/>
      <c r="G35" s="56"/>
      <c r="H35" s="94">
        <v>80</v>
      </c>
      <c r="I35" s="94">
        <v>80</v>
      </c>
      <c r="J35" s="49"/>
      <c r="K35" s="80"/>
      <c r="L35" s="80"/>
      <c r="M35" s="80"/>
      <c r="N35" s="80"/>
      <c r="O35" s="80"/>
      <c r="P35" s="80"/>
      <c r="Q35" s="80"/>
      <c r="R35" s="80"/>
      <c r="S35" s="80"/>
      <c r="T35" s="81"/>
      <c r="U35" s="81"/>
    </row>
    <row r="36" spans="2:21" ht="18.75" customHeight="1">
      <c r="B36" s="54"/>
      <c r="C36" s="55"/>
      <c r="D36" s="56"/>
      <c r="E36" s="56"/>
      <c r="F36" s="72"/>
      <c r="G36" s="56"/>
      <c r="H36" s="101"/>
      <c r="I36" s="101"/>
      <c r="J36" s="49"/>
      <c r="K36" s="80"/>
      <c r="L36" s="80"/>
      <c r="M36" s="80"/>
      <c r="N36" s="80"/>
      <c r="O36" s="80"/>
      <c r="P36" s="80"/>
      <c r="Q36" s="80"/>
      <c r="R36" s="80"/>
      <c r="S36" s="80"/>
      <c r="T36" s="81"/>
      <c r="U36" s="81"/>
    </row>
    <row r="37" spans="2:21" ht="18.75" customHeight="1">
      <c r="B37" s="54"/>
      <c r="C37" s="55" t="s">
        <v>59</v>
      </c>
      <c r="D37" s="56"/>
      <c r="E37" s="56"/>
      <c r="F37" s="72"/>
      <c r="G37" s="56"/>
      <c r="H37" s="94">
        <f>H24+H33+H35</f>
        <v>784</v>
      </c>
      <c r="I37" s="94">
        <f>I24+I33+I35</f>
        <v>894</v>
      </c>
      <c r="J37" s="49"/>
      <c r="K37" s="80"/>
      <c r="L37" s="80"/>
      <c r="M37" s="80"/>
      <c r="N37" s="80"/>
      <c r="O37" s="80"/>
      <c r="P37" s="80"/>
      <c r="Q37" s="80"/>
      <c r="R37" s="80"/>
      <c r="S37" s="80"/>
      <c r="T37" s="81"/>
      <c r="U37" s="81"/>
    </row>
    <row r="38" spans="2:21" ht="18.75" customHeight="1">
      <c r="B38" s="50"/>
      <c r="C38" s="73"/>
      <c r="D38" s="51"/>
      <c r="E38" s="51"/>
      <c r="F38" s="74"/>
      <c r="G38" s="51"/>
      <c r="H38" s="52"/>
      <c r="I38" s="75"/>
      <c r="J38" s="53"/>
      <c r="K38" s="80"/>
      <c r="L38" s="80"/>
      <c r="M38" s="80"/>
      <c r="N38" s="80"/>
      <c r="O38" s="80"/>
      <c r="P38" s="80"/>
      <c r="Q38" s="80"/>
      <c r="R38" s="80"/>
      <c r="S38" s="80"/>
      <c r="T38" s="81"/>
      <c r="U38" s="81"/>
    </row>
    <row r="39" spans="2:21" s="33" customFormat="1" ht="18.75" customHeight="1" thickBot="1">
      <c r="J39" s="34"/>
      <c r="K39" s="80"/>
      <c r="L39" s="80"/>
      <c r="M39" s="80"/>
      <c r="N39" s="80"/>
      <c r="O39" s="80"/>
      <c r="P39" s="80"/>
      <c r="Q39" s="80"/>
      <c r="R39" s="80"/>
      <c r="S39" s="80"/>
      <c r="T39" s="81"/>
      <c r="U39" s="81"/>
    </row>
    <row r="40" spans="2:21" ht="20.149999999999999" customHeight="1">
      <c r="B40" s="38"/>
      <c r="C40" s="39"/>
      <c r="D40" s="40"/>
      <c r="E40" s="40"/>
      <c r="F40" s="41"/>
      <c r="G40" s="42"/>
      <c r="H40" s="43"/>
      <c r="I40" s="44"/>
      <c r="J40" s="45"/>
      <c r="K40" s="80"/>
      <c r="L40" s="80"/>
      <c r="M40" s="80"/>
      <c r="N40" s="80"/>
      <c r="O40" s="80"/>
      <c r="P40" s="80"/>
      <c r="Q40" s="80"/>
      <c r="R40" s="80"/>
      <c r="S40" s="80"/>
      <c r="T40" s="81"/>
      <c r="U40" s="81"/>
    </row>
    <row r="41" spans="2:21" ht="21" customHeight="1">
      <c r="B41" s="54"/>
      <c r="C41" s="55"/>
      <c r="D41" s="56"/>
      <c r="E41" s="56"/>
      <c r="F41" s="57"/>
      <c r="G41" s="58"/>
      <c r="H41" s="60" t="s">
        <v>41</v>
      </c>
      <c r="I41" s="60" t="s">
        <v>28</v>
      </c>
      <c r="J41" s="49"/>
      <c r="K41" s="80"/>
      <c r="L41" s="80"/>
      <c r="M41" s="80"/>
      <c r="N41" s="80"/>
      <c r="O41" s="80"/>
      <c r="P41" s="80"/>
      <c r="Q41" s="80"/>
      <c r="R41" s="80"/>
      <c r="S41" s="80"/>
      <c r="T41" s="81"/>
      <c r="U41" s="81"/>
    </row>
    <row r="42" spans="2:21" ht="18.649999999999999" customHeight="1">
      <c r="B42" s="46"/>
      <c r="C42" s="47" t="s">
        <v>49</v>
      </c>
      <c r="D42" s="48"/>
      <c r="E42" s="48"/>
      <c r="F42" s="48"/>
      <c r="G42" s="48"/>
      <c r="H42" s="99">
        <f>SUM(H18+H35+H33+H24+H12)</f>
        <v>1128.5</v>
      </c>
      <c r="I42" s="99">
        <f>SUM(I18+I35+I33+I24+I12)</f>
        <v>1689</v>
      </c>
      <c r="J42" s="49"/>
      <c r="K42" s="80"/>
      <c r="L42" s="80"/>
      <c r="M42" s="80"/>
      <c r="N42" s="80"/>
      <c r="O42" s="80"/>
      <c r="P42" s="80"/>
      <c r="Q42" s="80"/>
      <c r="R42" s="80"/>
      <c r="S42" s="80"/>
      <c r="T42" s="81"/>
      <c r="U42" s="81"/>
    </row>
    <row r="43" spans="2:21" ht="20.149999999999999" customHeight="1">
      <c r="B43" s="50"/>
      <c r="C43" s="51"/>
      <c r="D43" s="51"/>
      <c r="E43" s="51"/>
      <c r="F43" s="51"/>
      <c r="G43" s="51"/>
      <c r="H43" s="51"/>
      <c r="I43" s="52"/>
      <c r="J43" s="53"/>
      <c r="K43" s="80"/>
      <c r="L43" s="80"/>
      <c r="M43" s="80"/>
      <c r="N43" s="80"/>
      <c r="O43" s="80"/>
      <c r="P43" s="80"/>
      <c r="Q43" s="80"/>
      <c r="R43" s="80"/>
      <c r="S43" s="80"/>
      <c r="T43" s="81"/>
      <c r="U43" s="81"/>
    </row>
    <row r="44" spans="2:21">
      <c r="C44" s="29"/>
      <c r="D44" s="29"/>
      <c r="E44" s="29"/>
      <c r="F44" s="29"/>
      <c r="G44" s="29"/>
      <c r="H44" s="29"/>
      <c r="I44" s="35"/>
      <c r="J44" s="29"/>
      <c r="K44" s="80"/>
      <c r="L44" s="80"/>
      <c r="M44" s="80"/>
      <c r="N44" s="80"/>
      <c r="O44" s="80"/>
      <c r="P44" s="80"/>
      <c r="Q44" s="80"/>
      <c r="R44" s="80"/>
      <c r="S44" s="80"/>
      <c r="T44" s="81"/>
      <c r="U44" s="81"/>
    </row>
    <row r="45" spans="2:21">
      <c r="C45" s="29"/>
      <c r="D45" s="29"/>
      <c r="E45" s="29"/>
      <c r="F45" s="29"/>
      <c r="G45" s="29"/>
      <c r="H45" s="36"/>
      <c r="I45" s="37"/>
      <c r="J45" s="29"/>
      <c r="K45" s="80"/>
      <c r="L45" s="80"/>
      <c r="M45" s="80"/>
      <c r="N45" s="80"/>
      <c r="O45" s="80"/>
      <c r="P45" s="80"/>
      <c r="Q45" s="80"/>
      <c r="R45" s="80"/>
      <c r="S45" s="80"/>
      <c r="T45" s="81"/>
      <c r="U45" s="81"/>
    </row>
    <row r="46" spans="2:21">
      <c r="C46" s="29"/>
      <c r="D46" s="29"/>
      <c r="E46" s="29"/>
      <c r="F46" s="29"/>
      <c r="G46" s="29"/>
      <c r="H46" s="29"/>
      <c r="I46" s="35"/>
      <c r="J46" s="29"/>
      <c r="K46" s="80"/>
      <c r="L46" s="80"/>
      <c r="M46" s="80"/>
      <c r="N46" s="80"/>
      <c r="O46" s="80"/>
      <c r="P46" s="80"/>
      <c r="Q46" s="80"/>
      <c r="R46" s="80"/>
      <c r="S46" s="80"/>
      <c r="T46" s="81"/>
      <c r="U46" s="81"/>
    </row>
    <row r="47" spans="2:21">
      <c r="C47" s="29"/>
      <c r="D47" s="29"/>
      <c r="E47" s="29"/>
      <c r="F47" s="29"/>
      <c r="G47" s="29"/>
      <c r="H47" s="29"/>
      <c r="I47" s="35"/>
      <c r="J47" s="29"/>
      <c r="K47" s="80"/>
      <c r="L47" s="80"/>
      <c r="M47" s="80"/>
      <c r="N47" s="80"/>
      <c r="O47" s="80"/>
      <c r="P47" s="80"/>
      <c r="Q47" s="80"/>
      <c r="R47" s="80"/>
      <c r="S47" s="80"/>
      <c r="T47" s="81"/>
      <c r="U47" s="81"/>
    </row>
    <row r="48" spans="2:21">
      <c r="C48" s="29"/>
      <c r="D48" s="29"/>
      <c r="E48" s="29"/>
      <c r="F48" s="29"/>
      <c r="G48" s="29"/>
      <c r="H48" s="29"/>
      <c r="I48" s="35"/>
      <c r="J48" s="29"/>
      <c r="K48" s="80"/>
      <c r="L48" s="80"/>
      <c r="M48" s="80"/>
      <c r="N48" s="80"/>
      <c r="O48" s="80"/>
      <c r="P48" s="80"/>
      <c r="Q48" s="80"/>
      <c r="R48" s="80"/>
      <c r="S48" s="80"/>
      <c r="T48" s="81"/>
      <c r="U48" s="81"/>
    </row>
  </sheetData>
  <mergeCells count="10">
    <mergeCell ref="C22:J22"/>
    <mergeCell ref="C18:D18"/>
    <mergeCell ref="C17:D17"/>
    <mergeCell ref="B5:C5"/>
    <mergeCell ref="D5:M5"/>
    <mergeCell ref="L6:M6"/>
    <mergeCell ref="C9:J9"/>
    <mergeCell ref="D10:E10"/>
    <mergeCell ref="C16:J16"/>
    <mergeCell ref="C6:K6"/>
  </mergeCells>
  <phoneticPr fontId="6" type="noConversion"/>
  <dataValidations count="4">
    <dataValidation type="list" allowBlank="1" showInputMessage="1" showErrorMessage="1" sqref="C12" xr:uid="{00000000-0002-0000-0000-000000000000}">
      <formula1>Kategorie</formula1>
    </dataValidation>
    <dataValidation type="list" allowBlank="1" showInputMessage="1" showErrorMessage="1" sqref="C18:D18" xr:uid="{00000000-0002-0000-0000-000001000000}">
      <formula1>CatSuppl</formula1>
    </dataValidation>
    <dataValidation type="list" allowBlank="1" showInputMessage="1" showErrorMessage="1" sqref="D29:D31" xr:uid="{00000000-0002-0000-0000-000002000000}">
      <formula1>"fourni,non fourni"</formula1>
    </dataValidation>
    <dataValidation type="list" allowBlank="1" showInputMessage="1" showErrorMessage="1" sqref="D32" xr:uid="{00000000-0002-0000-0000-000003000000}">
      <formula1>"repas fournis,repas non fournis"</formula1>
    </dataValidation>
  </dataValidations>
  <hyperlinks>
    <hyperlink ref="L6:M6" r:id="rId1" display="Plus d'informations" xr:uid="{00000000-0004-0000-0000-000000000000}"/>
  </hyperlinks>
  <pageMargins left="0.78740157480314965" right="0.59055118110236227" top="0.98425196850393704" bottom="0.98425196850393704" header="0.51181102362204722" footer="0.51181102362204722"/>
  <pageSetup paperSize="9" scale="68" orientation="portrait" blackAndWhite="1" r:id="rId2"/>
  <headerFooter alignWithMargins="0"/>
  <ignoredErrors>
    <ignoredError sqref="H30:I30" 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47"/>
  <sheetViews>
    <sheetView showGridLines="0" workbookViewId="0">
      <selection activeCell="F6" sqref="F6"/>
    </sheetView>
  </sheetViews>
  <sheetFormatPr baseColWidth="10" defaultColWidth="9" defaultRowHeight="14"/>
  <cols>
    <col min="1" max="1" width="14.33203125" customWidth="1"/>
    <col min="2" max="2" width="14.5" customWidth="1"/>
    <col min="6" max="6" width="21.58203125" bestFit="1" customWidth="1"/>
  </cols>
  <sheetData>
    <row r="1" spans="1:6" ht="18">
      <c r="A1" s="3" t="s">
        <v>0</v>
      </c>
    </row>
    <row r="3" spans="1:6">
      <c r="A3" s="2" t="s">
        <v>17</v>
      </c>
    </row>
    <row r="5" spans="1:6">
      <c r="A5" s="12" t="s">
        <v>1</v>
      </c>
      <c r="B5" s="1" t="s">
        <v>3</v>
      </c>
      <c r="C5" s="1" t="s">
        <v>2</v>
      </c>
      <c r="D5" s="1" t="s">
        <v>4</v>
      </c>
      <c r="E5" s="1" t="s">
        <v>5</v>
      </c>
      <c r="F5" s="9" t="s">
        <v>61</v>
      </c>
    </row>
    <row r="6" spans="1:6">
      <c r="A6" s="12"/>
      <c r="B6" s="1"/>
      <c r="C6" s="1"/>
      <c r="D6" s="1"/>
      <c r="E6" s="1"/>
      <c r="F6" s="9"/>
    </row>
    <row r="7" spans="1:6">
      <c r="A7" s="5">
        <v>1</v>
      </c>
      <c r="B7" s="6">
        <v>0</v>
      </c>
      <c r="C7" s="14">
        <v>2874</v>
      </c>
      <c r="E7" s="15">
        <v>9.5</v>
      </c>
      <c r="F7" s="10" t="str">
        <f>A7&amp;"   "&amp;B7&amp;" - "&amp;TEXT(C7,"#'##0.00")</f>
        <v>1   0 - 2'874.00</v>
      </c>
    </row>
    <row r="8" spans="1:6">
      <c r="A8" s="5">
        <v>2</v>
      </c>
      <c r="B8" s="6">
        <v>2875</v>
      </c>
      <c r="C8" s="14">
        <v>3449</v>
      </c>
      <c r="D8">
        <v>12</v>
      </c>
      <c r="E8" s="15">
        <v>11.9</v>
      </c>
      <c r="F8" s="10" t="str">
        <f>A8&amp;"   "&amp;TEXT(B8,"0'###.00")&amp;" - "&amp;TEXT(C8,"#'##0.00")</f>
        <v>2   2'875.00 - 3'449.00</v>
      </c>
    </row>
    <row r="9" spans="1:6">
      <c r="A9" s="5">
        <v>3</v>
      </c>
      <c r="B9" s="6">
        <f t="shared" ref="B9:B18" si="0">C8+1</f>
        <v>3450</v>
      </c>
      <c r="C9" s="14">
        <v>4024</v>
      </c>
      <c r="D9">
        <v>12</v>
      </c>
      <c r="E9" s="15">
        <v>14.3</v>
      </c>
      <c r="F9" s="10" t="str">
        <f t="shared" ref="F9:F18" si="1">A9&amp;"   "&amp;TEXT(B9,"0'###.00")&amp;" - "&amp;TEXT(C9,"#'##0.00")</f>
        <v>3   3'450.00 - 4'024.00</v>
      </c>
    </row>
    <row r="10" spans="1:6">
      <c r="A10" s="5">
        <v>4</v>
      </c>
      <c r="B10" s="6">
        <f t="shared" si="0"/>
        <v>4025</v>
      </c>
      <c r="C10" s="14">
        <v>4599</v>
      </c>
      <c r="D10">
        <v>13</v>
      </c>
      <c r="E10" s="15">
        <v>18.100000000000001</v>
      </c>
      <c r="F10" s="10" t="str">
        <f t="shared" si="1"/>
        <v>4   4'025.00 - 4'599.00</v>
      </c>
    </row>
    <row r="11" spans="1:6">
      <c r="A11" s="5">
        <v>5</v>
      </c>
      <c r="B11" s="6">
        <f t="shared" si="0"/>
        <v>4600</v>
      </c>
      <c r="C11" s="14">
        <v>5174</v>
      </c>
      <c r="D11">
        <v>15</v>
      </c>
      <c r="E11" s="15">
        <v>23.8</v>
      </c>
      <c r="F11" s="10" t="str">
        <f t="shared" si="1"/>
        <v>5   4'600.00 - 5'174.00</v>
      </c>
    </row>
    <row r="12" spans="1:6">
      <c r="A12" s="5">
        <v>6</v>
      </c>
      <c r="B12" s="6">
        <f t="shared" si="0"/>
        <v>5175</v>
      </c>
      <c r="C12" s="14">
        <v>5749</v>
      </c>
      <c r="D12">
        <v>17</v>
      </c>
      <c r="E12" s="15">
        <v>30.4</v>
      </c>
      <c r="F12" s="10" t="str">
        <f t="shared" si="1"/>
        <v>6   5'175.00 - 5'749.00</v>
      </c>
    </row>
    <row r="13" spans="1:6">
      <c r="A13" s="5">
        <v>7</v>
      </c>
      <c r="B13" s="6">
        <f t="shared" si="0"/>
        <v>5750</v>
      </c>
      <c r="C13" s="14">
        <v>6324</v>
      </c>
      <c r="D13">
        <v>19</v>
      </c>
      <c r="E13" s="15">
        <v>37.700000000000003</v>
      </c>
      <c r="F13" s="10" t="str">
        <f t="shared" si="1"/>
        <v>7   5'750.00 - 6'324.00</v>
      </c>
    </row>
    <row r="14" spans="1:6">
      <c r="A14" s="5">
        <v>8</v>
      </c>
      <c r="B14" s="6">
        <f t="shared" si="0"/>
        <v>6325</v>
      </c>
      <c r="C14" s="14">
        <v>6899</v>
      </c>
      <c r="D14">
        <v>21</v>
      </c>
      <c r="E14" s="15">
        <v>45.9</v>
      </c>
      <c r="F14" s="10" t="str">
        <f t="shared" si="1"/>
        <v>8   6'325.00 - 6'899.00</v>
      </c>
    </row>
    <row r="15" spans="1:6">
      <c r="A15" s="5">
        <v>9</v>
      </c>
      <c r="B15" s="6">
        <f t="shared" si="0"/>
        <v>6900</v>
      </c>
      <c r="C15" s="14">
        <v>7474</v>
      </c>
      <c r="D15">
        <v>23</v>
      </c>
      <c r="E15" s="15">
        <v>54.8</v>
      </c>
      <c r="F15" s="10" t="str">
        <f t="shared" si="1"/>
        <v>9   6'900.00 - 7'474.00</v>
      </c>
    </row>
    <row r="16" spans="1:6">
      <c r="A16" s="5">
        <v>10</v>
      </c>
      <c r="B16" s="6">
        <f t="shared" si="0"/>
        <v>7475</v>
      </c>
      <c r="C16" s="14">
        <v>8049</v>
      </c>
      <c r="D16">
        <v>25</v>
      </c>
      <c r="E16" s="15">
        <v>64.5</v>
      </c>
      <c r="F16" s="10" t="str">
        <f t="shared" si="1"/>
        <v>10   7'475.00 - 8'049.00</v>
      </c>
    </row>
    <row r="17" spans="1:7">
      <c r="A17" s="5">
        <v>11</v>
      </c>
      <c r="B17" s="6">
        <f t="shared" si="0"/>
        <v>8050</v>
      </c>
      <c r="C17" s="14">
        <v>8624</v>
      </c>
      <c r="D17">
        <v>25</v>
      </c>
      <c r="E17" s="15">
        <v>69.5</v>
      </c>
      <c r="F17" s="10" t="str">
        <f t="shared" si="1"/>
        <v>11   8'050.00 - 8'624.00</v>
      </c>
    </row>
    <row r="18" spans="1:7">
      <c r="A18" s="5">
        <v>12</v>
      </c>
      <c r="B18" s="6">
        <f t="shared" si="0"/>
        <v>8625</v>
      </c>
      <c r="C18" s="14">
        <v>9199</v>
      </c>
      <c r="D18">
        <v>25</v>
      </c>
      <c r="E18" s="15">
        <v>74.5</v>
      </c>
      <c r="F18" s="10" t="str">
        <f t="shared" si="1"/>
        <v>12   8'625.00 - 9'199.00</v>
      </c>
    </row>
    <row r="19" spans="1:7">
      <c r="A19" s="5">
        <v>13</v>
      </c>
      <c r="B19" s="7">
        <f>C18+1</f>
        <v>9200</v>
      </c>
      <c r="C19" s="6"/>
      <c r="E19" s="15">
        <v>79.400000000000006</v>
      </c>
      <c r="F19" s="10" t="str">
        <f>A19&amp;"   dès "&amp;TEXT(B19,"0'###.00")</f>
        <v>13   dès 9'200.00</v>
      </c>
    </row>
    <row r="22" spans="1:7">
      <c r="A22" s="2" t="s">
        <v>8</v>
      </c>
    </row>
    <row r="23" spans="1:7">
      <c r="A23" s="8" t="s">
        <v>9</v>
      </c>
    </row>
    <row r="24" spans="1:7">
      <c r="A24" s="1" t="s">
        <v>6</v>
      </c>
      <c r="B24" s="1" t="s">
        <v>7</v>
      </c>
    </row>
    <row r="25" spans="1:7">
      <c r="A25" s="11">
        <v>7.5</v>
      </c>
      <c r="B25" s="6">
        <f>+A25*30</f>
        <v>225</v>
      </c>
    </row>
    <row r="26" spans="1:7">
      <c r="A26" s="2"/>
    </row>
    <row r="27" spans="1:7">
      <c r="A27" s="8" t="s">
        <v>10</v>
      </c>
    </row>
    <row r="28" spans="1:7">
      <c r="A28" s="1" t="s">
        <v>1</v>
      </c>
      <c r="B28" s="1" t="s">
        <v>3</v>
      </c>
    </row>
    <row r="29" spans="1:7">
      <c r="A29" t="s">
        <v>11</v>
      </c>
      <c r="B29" s="11">
        <v>0</v>
      </c>
      <c r="G29" s="4"/>
    </row>
    <row r="30" spans="1:7">
      <c r="A30" t="s">
        <v>12</v>
      </c>
      <c r="B30" s="11">
        <v>5</v>
      </c>
    </row>
    <row r="31" spans="1:7">
      <c r="B31" s="6"/>
    </row>
    <row r="32" spans="1:7">
      <c r="A32" s="8" t="s">
        <v>13</v>
      </c>
    </row>
    <row r="33" spans="1:3">
      <c r="A33" t="s">
        <v>14</v>
      </c>
      <c r="B33" s="11">
        <v>4</v>
      </c>
    </row>
    <row r="34" spans="1:3">
      <c r="A34" t="s">
        <v>15</v>
      </c>
      <c r="B34" s="11">
        <v>9</v>
      </c>
    </row>
    <row r="35" spans="1:3">
      <c r="A35" t="s">
        <v>16</v>
      </c>
      <c r="B35" s="11">
        <v>7</v>
      </c>
    </row>
    <row r="36" spans="1:3">
      <c r="A36" t="s">
        <v>23</v>
      </c>
      <c r="B36" s="11">
        <v>20</v>
      </c>
    </row>
    <row r="37" spans="1:3">
      <c r="B37" s="1" t="s">
        <v>21</v>
      </c>
      <c r="C37" s="1" t="s">
        <v>22</v>
      </c>
    </row>
    <row r="38" spans="1:3">
      <c r="A38" t="s">
        <v>19</v>
      </c>
      <c r="B38" s="13">
        <v>22</v>
      </c>
      <c r="C38" s="13">
        <v>20</v>
      </c>
    </row>
    <row r="39" spans="1:3">
      <c r="A39" t="s">
        <v>20</v>
      </c>
      <c r="B39" s="13">
        <v>8</v>
      </c>
      <c r="C39" s="13">
        <v>6</v>
      </c>
    </row>
    <row r="41" spans="1:3">
      <c r="A41" s="2" t="s">
        <v>18</v>
      </c>
    </row>
    <row r="43" spans="1:3">
      <c r="A43" s="1" t="s">
        <v>1</v>
      </c>
      <c r="C43" s="1" t="s">
        <v>3</v>
      </c>
    </row>
    <row r="44" spans="1:3">
      <c r="A44" s="16" t="s">
        <v>50</v>
      </c>
      <c r="B44" s="16"/>
      <c r="C44" s="11">
        <v>12.2</v>
      </c>
    </row>
    <row r="45" spans="1:3">
      <c r="A45" s="16" t="s">
        <v>51</v>
      </c>
      <c r="B45" s="16"/>
      <c r="C45" s="11">
        <v>8.1999999999999993</v>
      </c>
    </row>
    <row r="46" spans="1:3">
      <c r="A46" s="16" t="s">
        <v>52</v>
      </c>
      <c r="B46" s="16"/>
      <c r="C46" s="11">
        <v>3.9</v>
      </c>
    </row>
    <row r="47" spans="1:3">
      <c r="A47" t="s">
        <v>53</v>
      </c>
      <c r="C47" s="11">
        <v>0</v>
      </c>
    </row>
  </sheetData>
  <phoneticPr fontId="6" type="noConversion"/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13</vt:i4>
      </vt:variant>
    </vt:vector>
  </HeadingPairs>
  <TitlesOfParts>
    <vt:vector size="15" baseType="lpstr">
      <vt:lpstr>Compensation</vt:lpstr>
      <vt:lpstr>Stammdaten</vt:lpstr>
      <vt:lpstr>Arbeitstage</vt:lpstr>
      <vt:lpstr>Arbeitstage26</vt:lpstr>
      <vt:lpstr>CatSuppl</vt:lpstr>
      <vt:lpstr>Freitage</vt:lpstr>
      <vt:lpstr>Freitage26</vt:lpstr>
      <vt:lpstr>Kategorie</vt:lpstr>
      <vt:lpstr>KostWeekend</vt:lpstr>
      <vt:lpstr>NomsSuppl</vt:lpstr>
      <vt:lpstr>SoldMonat</vt:lpstr>
      <vt:lpstr>SoldTag</vt:lpstr>
      <vt:lpstr>Unterkunft</vt:lpstr>
      <vt:lpstr>Compensation!Zone_d_impression</vt:lpstr>
      <vt:lpstr>Zuschläge</vt:lpstr>
    </vt:vector>
  </TitlesOfParts>
  <Company>www.robex.ch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Prihoda</dc:creator>
  <cp:lastModifiedBy>Estoppey Adrien ZIVI</cp:lastModifiedBy>
  <cp:lastPrinted>2022-12-12T10:39:51Z</cp:lastPrinted>
  <dcterms:created xsi:type="dcterms:W3CDTF">2011-04-13T15:17:14Z</dcterms:created>
  <dcterms:modified xsi:type="dcterms:W3CDTF">2022-12-27T09:07:20Z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FSC#EVDCFG@15.1400:ActualVersionNumber">
    <vt:lpwstr>1</vt:lpwstr>
  </property>
  <property fmtid="{D5CDD505-2E9C-101B-9397-08002B2CF9AE}" pid="4" name="FSC#EVDCFG@15.1400:ActualVersionCreatedAt">
    <vt:lpwstr>2017-11-21T11:32:08</vt:lpwstr>
  </property>
  <property fmtid="{D5CDD505-2E9C-101B-9397-08002B2CF9AE}" pid="5" name="FSC#EVDCFG@15.1400:ResponsibleBureau_DE">
    <vt:lpwstr>Vollzugsstelle für den Zivildienst ZIVI</vt:lpwstr>
  </property>
  <property fmtid="{D5CDD505-2E9C-101B-9397-08002B2CF9AE}" pid="6" name="FSC#EVDCFG@15.1400:ResponsibleBureau_EN">
    <vt:lpwstr>COO.2101.100.1.291492</vt:lpwstr>
  </property>
  <property fmtid="{D5CDD505-2E9C-101B-9397-08002B2CF9AE}" pid="7" name="FSC#EVDCFG@15.1400:ResponsibleBureau_FR">
    <vt:lpwstr>Organe d’exécution du service civil ZIVI</vt:lpwstr>
  </property>
  <property fmtid="{D5CDD505-2E9C-101B-9397-08002B2CF9AE}" pid="8" name="FSC#EVDCFG@15.1400:ResponsibleBureau_IT">
    <vt:lpwstr>Organo d’esecuzione del servizio civile ZIVI</vt:lpwstr>
  </property>
  <property fmtid="{D5CDD505-2E9C-101B-9397-08002B2CF9AE}" pid="9" name="FSC#EVDCFG@15.1400:UserInChargeUserTitle">
    <vt:lpwstr/>
  </property>
  <property fmtid="{D5CDD505-2E9C-101B-9397-08002B2CF9AE}" pid="10" name="FSC#EVDCFG@15.1400:UserInChargeUserName">
    <vt:lpwstr/>
  </property>
  <property fmtid="{D5CDD505-2E9C-101B-9397-08002B2CF9AE}" pid="11" name="FSC#EVDCFG@15.1400:UserInChargeUserFirstname">
    <vt:lpwstr/>
  </property>
  <property fmtid="{D5CDD505-2E9C-101B-9397-08002B2CF9AE}" pid="12" name="FSC#EVDCFG@15.1400:UserInChargeUserEnvSalutationDE">
    <vt:lpwstr/>
  </property>
  <property fmtid="{D5CDD505-2E9C-101B-9397-08002B2CF9AE}" pid="13" name="FSC#EVDCFG@15.1400:UserInChargeUserEnvSalutationEN">
    <vt:lpwstr/>
  </property>
  <property fmtid="{D5CDD505-2E9C-101B-9397-08002B2CF9AE}" pid="14" name="FSC#EVDCFG@15.1400:UserInChargeUserEnvSalutationFR">
    <vt:lpwstr/>
  </property>
  <property fmtid="{D5CDD505-2E9C-101B-9397-08002B2CF9AE}" pid="15" name="FSC#EVDCFG@15.1400:UserInChargeUserEnvSalutationIT">
    <vt:lpwstr/>
  </property>
  <property fmtid="{D5CDD505-2E9C-101B-9397-08002B2CF9AE}" pid="16" name="FSC#EVDCFG@15.1400:FilerespUserPersonTitle">
    <vt:lpwstr/>
  </property>
  <property fmtid="{D5CDD505-2E9C-101B-9397-08002B2CF9AE}" pid="17" name="FSC#EVDCFG@15.1400:Address">
    <vt:lpwstr/>
  </property>
  <property fmtid="{D5CDD505-2E9C-101B-9397-08002B2CF9AE}" pid="18" name="FSC#COOSYSTEM@1.1:Container">
    <vt:lpwstr>COO.2101.112.3.149983</vt:lpwstr>
  </property>
  <property fmtid="{D5CDD505-2E9C-101B-9397-08002B2CF9AE}" pid="19" name="FSC#COOELAK@1.1001:Subject">
    <vt:lpwstr/>
  </property>
  <property fmtid="{D5CDD505-2E9C-101B-9397-08002B2CF9AE}" pid="20" name="FSC#COOELAK@1.1001:FileReference">
    <vt:lpwstr>311.01/2011/02964</vt:lpwstr>
  </property>
  <property fmtid="{D5CDD505-2E9C-101B-9397-08002B2CF9AE}" pid="21" name="FSC#COOELAK@1.1001:FileRefYear">
    <vt:lpwstr>2011</vt:lpwstr>
  </property>
  <property fmtid="{D5CDD505-2E9C-101B-9397-08002B2CF9AE}" pid="22" name="FSC#COOELAK@1.1001:FileRefOrdinal">
    <vt:lpwstr>2964</vt:lpwstr>
  </property>
  <property fmtid="{D5CDD505-2E9C-101B-9397-08002B2CF9AE}" pid="23" name="FSC#COOELAK@1.1001:FileRefOU">
    <vt:lpwstr>FG-ABI / ZIVI</vt:lpwstr>
  </property>
  <property fmtid="{D5CDD505-2E9C-101B-9397-08002B2CF9AE}" pid="24" name="FSC#COOELAK@1.1001:Organization">
    <vt:lpwstr/>
  </property>
  <property fmtid="{D5CDD505-2E9C-101B-9397-08002B2CF9AE}" pid="25" name="FSC#COOELAK@1.1001:Owner">
    <vt:lpwstr>Sollberger Karin, ZIVI </vt:lpwstr>
  </property>
  <property fmtid="{D5CDD505-2E9C-101B-9397-08002B2CF9AE}" pid="26" name="FSC#COOELAK@1.1001:OwnerExtension">
    <vt:lpwstr>+41 58 466 79 50</vt:lpwstr>
  </property>
  <property fmtid="{D5CDD505-2E9C-101B-9397-08002B2CF9AE}" pid="27" name="FSC#COOELAK@1.1001:OwnerFaxExtension">
    <vt:lpwstr>+41 58 468 19 98</vt:lpwstr>
  </property>
  <property fmtid="{D5CDD505-2E9C-101B-9397-08002B2CF9AE}" pid="28" name="FSC#COOELAK@1.1001:DispatchedBy">
    <vt:lpwstr/>
  </property>
  <property fmtid="{D5CDD505-2E9C-101B-9397-08002B2CF9AE}" pid="29" name="FSC#COOELAK@1.1001:DispatchedAt">
    <vt:lpwstr/>
  </property>
  <property fmtid="{D5CDD505-2E9C-101B-9397-08002B2CF9AE}" pid="30" name="FSC#COOELAK@1.1001:ApprovedBy">
    <vt:lpwstr/>
  </property>
  <property fmtid="{D5CDD505-2E9C-101B-9397-08002B2CF9AE}" pid="31" name="FSC#COOELAK@1.1001:ApprovedAt">
    <vt:lpwstr/>
  </property>
  <property fmtid="{D5CDD505-2E9C-101B-9397-08002B2CF9AE}" pid="32" name="FSC#COOELAK@1.1001:Department">
    <vt:lpwstr>Fachgruppe Betreuung Einsatzbetriebe (FG-ABI / ZIVI)</vt:lpwstr>
  </property>
  <property fmtid="{D5CDD505-2E9C-101B-9397-08002B2CF9AE}" pid="33" name="FSC#COOELAK@1.1001:CreatedAt">
    <vt:lpwstr>21.11.2017</vt:lpwstr>
  </property>
  <property fmtid="{D5CDD505-2E9C-101B-9397-08002B2CF9AE}" pid="34" name="FSC#COOELAK@1.1001:OU">
    <vt:lpwstr>Fachgruppe Betreuung Einsatzbetriebe (FG-ABI / ZIVI)</vt:lpwstr>
  </property>
  <property fmtid="{D5CDD505-2E9C-101B-9397-08002B2CF9AE}" pid="35" name="FSC#COOELAK@1.1001:Priority">
    <vt:lpwstr> ()</vt:lpwstr>
  </property>
  <property fmtid="{D5CDD505-2E9C-101B-9397-08002B2CF9AE}" pid="36" name="FSC#COOELAK@1.1001:ObjBarCode">
    <vt:lpwstr>*COO.2101.112.3.149983*</vt:lpwstr>
  </property>
  <property fmtid="{D5CDD505-2E9C-101B-9397-08002B2CF9AE}" pid="37" name="FSC#COOELAK@1.1001:RefBarCode">
    <vt:lpwstr>*COO.2101.112.7.146602*</vt:lpwstr>
  </property>
  <property fmtid="{D5CDD505-2E9C-101B-9397-08002B2CF9AE}" pid="38" name="FSC#COOELAK@1.1001:FileRefBarCode">
    <vt:lpwstr>*311.01/2011/02964*</vt:lpwstr>
  </property>
  <property fmtid="{D5CDD505-2E9C-101B-9397-08002B2CF9AE}" pid="39" name="FSC#COOELAK@1.1001:ExternalRef">
    <vt:lpwstr/>
  </property>
  <property fmtid="{D5CDD505-2E9C-101B-9397-08002B2CF9AE}" pid="40" name="FSC#COOELAK@1.1001:IncomingNumber">
    <vt:lpwstr/>
  </property>
  <property fmtid="{D5CDD505-2E9C-101B-9397-08002B2CF9AE}" pid="41" name="FSC#COOELAK@1.1001:IncomingSubject">
    <vt:lpwstr/>
  </property>
  <property fmtid="{D5CDD505-2E9C-101B-9397-08002B2CF9AE}" pid="42" name="FSC#COOELAK@1.1001:ProcessResponsible">
    <vt:lpwstr/>
  </property>
  <property fmtid="{D5CDD505-2E9C-101B-9397-08002B2CF9AE}" pid="43" name="FSC#COOELAK@1.1001:ProcessResponsiblePhone">
    <vt:lpwstr/>
  </property>
  <property fmtid="{D5CDD505-2E9C-101B-9397-08002B2CF9AE}" pid="44" name="FSC#COOELAK@1.1001:ProcessResponsibleMail">
    <vt:lpwstr/>
  </property>
  <property fmtid="{D5CDD505-2E9C-101B-9397-08002B2CF9AE}" pid="45" name="FSC#COOELAK@1.1001:ProcessResponsibleFax">
    <vt:lpwstr/>
  </property>
  <property fmtid="{D5CDD505-2E9C-101B-9397-08002B2CF9AE}" pid="46" name="FSC#COOELAK@1.1001:ApproverFirstName">
    <vt:lpwstr/>
  </property>
  <property fmtid="{D5CDD505-2E9C-101B-9397-08002B2CF9AE}" pid="47" name="FSC#COOELAK@1.1001:ApproverSurName">
    <vt:lpwstr/>
  </property>
  <property fmtid="{D5CDD505-2E9C-101B-9397-08002B2CF9AE}" pid="48" name="FSC#COOELAK@1.1001:ApproverTitle">
    <vt:lpwstr/>
  </property>
  <property fmtid="{D5CDD505-2E9C-101B-9397-08002B2CF9AE}" pid="49" name="FSC#COOELAK@1.1001:ExternalDate">
    <vt:lpwstr/>
  </property>
  <property fmtid="{D5CDD505-2E9C-101B-9397-08002B2CF9AE}" pid="50" name="FSC#COOELAK@1.1001:SettlementApprovedAt">
    <vt:lpwstr/>
  </property>
  <property fmtid="{D5CDD505-2E9C-101B-9397-08002B2CF9AE}" pid="51" name="FSC#COOELAK@1.1001:BaseNumber">
    <vt:lpwstr>311.01</vt:lpwstr>
  </property>
  <property fmtid="{D5CDD505-2E9C-101B-9397-08002B2CF9AE}" pid="52" name="FSC#COOELAK@1.1001:CurrentUserRolePos">
    <vt:lpwstr>Sachbearbeiter/in</vt:lpwstr>
  </property>
  <property fmtid="{D5CDD505-2E9C-101B-9397-08002B2CF9AE}" pid="53" name="FSC#COOELAK@1.1001:CurrentUserEmail">
    <vt:lpwstr>karin.sollberger@zivi.admin.ch</vt:lpwstr>
  </property>
  <property fmtid="{D5CDD505-2E9C-101B-9397-08002B2CF9AE}" pid="54" name="FSC#ELAKGOV@1.1001:PersonalSubjGender">
    <vt:lpwstr/>
  </property>
  <property fmtid="{D5CDD505-2E9C-101B-9397-08002B2CF9AE}" pid="55" name="FSC#ELAKGOV@1.1001:PersonalSubjFirstName">
    <vt:lpwstr/>
  </property>
  <property fmtid="{D5CDD505-2E9C-101B-9397-08002B2CF9AE}" pid="56" name="FSC#ELAKGOV@1.1001:PersonalSubjSurName">
    <vt:lpwstr/>
  </property>
  <property fmtid="{D5CDD505-2E9C-101B-9397-08002B2CF9AE}" pid="57" name="FSC#ELAKGOV@1.1001:PersonalSubjSalutation">
    <vt:lpwstr/>
  </property>
  <property fmtid="{D5CDD505-2E9C-101B-9397-08002B2CF9AE}" pid="58" name="FSC#ELAKGOV@1.1001:PersonalSubjAddress">
    <vt:lpwstr/>
  </property>
  <property fmtid="{D5CDD505-2E9C-101B-9397-08002B2CF9AE}" pid="59" name="FSC#EVDCFG@15.1400:PositionNumber">
    <vt:lpwstr>311.01</vt:lpwstr>
  </property>
  <property fmtid="{D5CDD505-2E9C-101B-9397-08002B2CF9AE}" pid="60" name="FSC#EVDCFG@15.1400:Dossierref">
    <vt:lpwstr>311.01/2011/02964</vt:lpwstr>
  </property>
  <property fmtid="{D5CDD505-2E9C-101B-9397-08002B2CF9AE}" pid="61" name="FSC#EVDCFG@15.1400:FileRespEmail">
    <vt:lpwstr/>
  </property>
  <property fmtid="{D5CDD505-2E9C-101B-9397-08002B2CF9AE}" pid="62" name="FSC#EVDCFG@15.1400:FileRespFax">
    <vt:lpwstr/>
  </property>
  <property fmtid="{D5CDD505-2E9C-101B-9397-08002B2CF9AE}" pid="63" name="FSC#EVDCFG@15.1400:FileRespHome">
    <vt:lpwstr/>
  </property>
  <property fmtid="{D5CDD505-2E9C-101B-9397-08002B2CF9AE}" pid="64" name="FSC#EVDCFG@15.1400:FileResponsible">
    <vt:lpwstr/>
  </property>
  <property fmtid="{D5CDD505-2E9C-101B-9397-08002B2CF9AE}" pid="65" name="FSC#EVDCFG@15.1400:UserInCharge">
    <vt:lpwstr/>
  </property>
  <property fmtid="{D5CDD505-2E9C-101B-9397-08002B2CF9AE}" pid="66" name="FSC#EVDCFG@15.1400:FileRespOrg">
    <vt:lpwstr/>
  </property>
  <property fmtid="{D5CDD505-2E9C-101B-9397-08002B2CF9AE}" pid="67" name="FSC#EVDCFG@15.1400:FileRespOrgHome">
    <vt:lpwstr>Thun</vt:lpwstr>
  </property>
  <property fmtid="{D5CDD505-2E9C-101B-9397-08002B2CF9AE}" pid="68" name="FSC#EVDCFG@15.1400:FileRespOrgStreet">
    <vt:lpwstr>Malerweg 6</vt:lpwstr>
  </property>
  <property fmtid="{D5CDD505-2E9C-101B-9397-08002B2CF9AE}" pid="69" name="FSC#EVDCFG@15.1400:FileRespOrgZipCode">
    <vt:lpwstr>3600</vt:lpwstr>
  </property>
  <property fmtid="{D5CDD505-2E9C-101B-9397-08002B2CF9AE}" pid="70" name="FSC#EVDCFG@15.1400:FileRespshortsign">
    <vt:lpwstr/>
  </property>
  <property fmtid="{D5CDD505-2E9C-101B-9397-08002B2CF9AE}" pid="71" name="FSC#EVDCFG@15.1400:FileRespStreet">
    <vt:lpwstr/>
  </property>
  <property fmtid="{D5CDD505-2E9C-101B-9397-08002B2CF9AE}" pid="72" name="FSC#EVDCFG@15.1400:FileRespTel">
    <vt:lpwstr/>
  </property>
  <property fmtid="{D5CDD505-2E9C-101B-9397-08002B2CF9AE}" pid="73" name="FSC#EVDCFG@15.1400:FileRespZipCode">
    <vt:lpwstr/>
  </property>
  <property fmtid="{D5CDD505-2E9C-101B-9397-08002B2CF9AE}" pid="74" name="FSC#EVDCFG@15.1400:OutAttachElectr">
    <vt:lpwstr/>
  </property>
  <property fmtid="{D5CDD505-2E9C-101B-9397-08002B2CF9AE}" pid="75" name="FSC#EVDCFG@15.1400:OutAttachPhysic">
    <vt:lpwstr/>
  </property>
  <property fmtid="{D5CDD505-2E9C-101B-9397-08002B2CF9AE}" pid="76" name="FSC#EVDCFG@15.1400:SignAcceptedDraft1">
    <vt:lpwstr/>
  </property>
  <property fmtid="{D5CDD505-2E9C-101B-9397-08002B2CF9AE}" pid="77" name="FSC#EVDCFG@15.1400:SignAcceptedDraft1FR">
    <vt:lpwstr/>
  </property>
  <property fmtid="{D5CDD505-2E9C-101B-9397-08002B2CF9AE}" pid="78" name="FSC#EVDCFG@15.1400:SignAcceptedDraft2">
    <vt:lpwstr/>
  </property>
  <property fmtid="{D5CDD505-2E9C-101B-9397-08002B2CF9AE}" pid="79" name="FSC#EVDCFG@15.1400:SignAcceptedDraft2FR">
    <vt:lpwstr/>
  </property>
  <property fmtid="{D5CDD505-2E9C-101B-9397-08002B2CF9AE}" pid="80" name="FSC#EVDCFG@15.1400:SignApproved1">
    <vt:lpwstr/>
  </property>
  <property fmtid="{D5CDD505-2E9C-101B-9397-08002B2CF9AE}" pid="81" name="FSC#EVDCFG@15.1400:SignApproved1FR">
    <vt:lpwstr/>
  </property>
  <property fmtid="{D5CDD505-2E9C-101B-9397-08002B2CF9AE}" pid="82" name="FSC#EVDCFG@15.1400:SignApproved2">
    <vt:lpwstr/>
  </property>
  <property fmtid="{D5CDD505-2E9C-101B-9397-08002B2CF9AE}" pid="83" name="FSC#EVDCFG@15.1400:SignApproved2FR">
    <vt:lpwstr/>
  </property>
  <property fmtid="{D5CDD505-2E9C-101B-9397-08002B2CF9AE}" pid="84" name="FSC#EVDCFG@15.1400:SubDossierBarCode">
    <vt:lpwstr/>
  </property>
  <property fmtid="{D5CDD505-2E9C-101B-9397-08002B2CF9AE}" pid="85" name="FSC#EVDCFG@15.1400:Subject">
    <vt:lpwstr/>
  </property>
  <property fmtid="{D5CDD505-2E9C-101B-9397-08002B2CF9AE}" pid="86" name="FSC#EVDCFG@15.1400:Title">
    <vt:lpwstr>Berechnung_EiB_Kosten_V10.2017_F</vt:lpwstr>
  </property>
  <property fmtid="{D5CDD505-2E9C-101B-9397-08002B2CF9AE}" pid="87" name="FSC#EVDCFG@15.1400:UserFunction">
    <vt:lpwstr/>
  </property>
  <property fmtid="{D5CDD505-2E9C-101B-9397-08002B2CF9AE}" pid="88" name="FSC#EVDCFG@15.1400:SalutationEnglish">
    <vt:lpwstr/>
  </property>
  <property fmtid="{D5CDD505-2E9C-101B-9397-08002B2CF9AE}" pid="89" name="FSC#EVDCFG@15.1400:SalutationFrench">
    <vt:lpwstr/>
  </property>
  <property fmtid="{D5CDD505-2E9C-101B-9397-08002B2CF9AE}" pid="90" name="FSC#EVDCFG@15.1400:SalutationGerman">
    <vt:lpwstr/>
  </property>
  <property fmtid="{D5CDD505-2E9C-101B-9397-08002B2CF9AE}" pid="91" name="FSC#EVDCFG@15.1400:SalutationItalian">
    <vt:lpwstr/>
  </property>
  <property fmtid="{D5CDD505-2E9C-101B-9397-08002B2CF9AE}" pid="92" name="FSC#EVDCFG@15.1400:SalutationEnglishUser">
    <vt:lpwstr/>
  </property>
  <property fmtid="{D5CDD505-2E9C-101B-9397-08002B2CF9AE}" pid="93" name="FSC#EVDCFG@15.1400:SalutationFrenchUser">
    <vt:lpwstr/>
  </property>
  <property fmtid="{D5CDD505-2E9C-101B-9397-08002B2CF9AE}" pid="94" name="FSC#EVDCFG@15.1400:SalutationGermanUser">
    <vt:lpwstr/>
  </property>
  <property fmtid="{D5CDD505-2E9C-101B-9397-08002B2CF9AE}" pid="95" name="FSC#EVDCFG@15.1400:SalutationItalianUser">
    <vt:lpwstr/>
  </property>
  <property fmtid="{D5CDD505-2E9C-101B-9397-08002B2CF9AE}" pid="96" name="FSC#EVDCFG@15.1400:FileRespOrgShortname">
    <vt:lpwstr>FG-ABI / ZIVI</vt:lpwstr>
  </property>
  <property fmtid="{D5CDD505-2E9C-101B-9397-08002B2CF9AE}" pid="97" name="FSC#EVDCFG@15.1400:DocumentID">
    <vt:lpwstr/>
  </property>
  <property fmtid="{D5CDD505-2E9C-101B-9397-08002B2CF9AE}" pid="98" name="FSC#EVDCFG@15.1400:DossierBarCode">
    <vt:lpwstr/>
  </property>
  <property fmtid="{D5CDD505-2E9C-101B-9397-08002B2CF9AE}" pid="99" name="FSC#EVDCFG@15.1400:ResponsibleEditorFirstname">
    <vt:lpwstr/>
  </property>
  <property fmtid="{D5CDD505-2E9C-101B-9397-08002B2CF9AE}" pid="100" name="FSC#EVDCFG@15.1400:ResponsibleEditorSurname">
    <vt:lpwstr/>
  </property>
  <property fmtid="{D5CDD505-2E9C-101B-9397-08002B2CF9AE}" pid="101" name="FSC#EVDCFG@15.1400:GroupTitle">
    <vt:lpwstr>Fachgruppe Betreuung Einsatzbetriebe</vt:lpwstr>
  </property>
  <property fmtid="{D5CDD505-2E9C-101B-9397-08002B2CF9AE}" pid="102" name="FSC#ATSTATECFG@1.1001:Office">
    <vt:lpwstr/>
  </property>
  <property fmtid="{D5CDD505-2E9C-101B-9397-08002B2CF9AE}" pid="103" name="FSC#ATSTATECFG@1.1001:Agent">
    <vt:lpwstr/>
  </property>
  <property fmtid="{D5CDD505-2E9C-101B-9397-08002B2CF9AE}" pid="104" name="FSC#ATSTATECFG@1.1001:AgentPhone">
    <vt:lpwstr/>
  </property>
  <property fmtid="{D5CDD505-2E9C-101B-9397-08002B2CF9AE}" pid="105" name="FSC#ATSTATECFG@1.1001:DepartmentFax">
    <vt:lpwstr>+41 58 468 19 98</vt:lpwstr>
  </property>
  <property fmtid="{D5CDD505-2E9C-101B-9397-08002B2CF9AE}" pid="106" name="FSC#ATSTATECFG@1.1001:DepartmentEmail">
    <vt:lpwstr>info@zivi.admin.ch</vt:lpwstr>
  </property>
  <property fmtid="{D5CDD505-2E9C-101B-9397-08002B2CF9AE}" pid="107" name="FSC#ATSTATECFG@1.1001:SubfileDate">
    <vt:lpwstr/>
  </property>
  <property fmtid="{D5CDD505-2E9C-101B-9397-08002B2CF9AE}" pid="108" name="FSC#ATSTATECFG@1.1001:SubfileSubject">
    <vt:lpwstr>Berechnung_EiB_Kosten_V10.2017</vt:lpwstr>
  </property>
  <property fmtid="{D5CDD505-2E9C-101B-9397-08002B2CF9AE}" pid="109" name="FSC#ATSTATECFG@1.1001:DepartmentZipCode">
    <vt:lpwstr>3600</vt:lpwstr>
  </property>
  <property fmtid="{D5CDD505-2E9C-101B-9397-08002B2CF9AE}" pid="110" name="FSC#ATSTATECFG@1.1001:DepartmentCountry">
    <vt:lpwstr/>
  </property>
  <property fmtid="{D5CDD505-2E9C-101B-9397-08002B2CF9AE}" pid="111" name="FSC#ATSTATECFG@1.1001:DepartmentCity">
    <vt:lpwstr>Thun</vt:lpwstr>
  </property>
  <property fmtid="{D5CDD505-2E9C-101B-9397-08002B2CF9AE}" pid="112" name="FSC#ATSTATECFG@1.1001:DepartmentStreet">
    <vt:lpwstr>Malerweg 6</vt:lpwstr>
  </property>
  <property fmtid="{D5CDD505-2E9C-101B-9397-08002B2CF9AE}" pid="113" name="FSC#ATSTATECFG@1.1001:DepartmentDVR">
    <vt:lpwstr/>
  </property>
  <property fmtid="{D5CDD505-2E9C-101B-9397-08002B2CF9AE}" pid="114" name="FSC#ATSTATECFG@1.1001:DepartmentUID">
    <vt:lpwstr/>
  </property>
  <property fmtid="{D5CDD505-2E9C-101B-9397-08002B2CF9AE}" pid="115" name="FSC#ATSTATECFG@1.1001:SubfileReference">
    <vt:lpwstr>2011/001701</vt:lpwstr>
  </property>
  <property fmtid="{D5CDD505-2E9C-101B-9397-08002B2CF9AE}" pid="116" name="FSC#ATSTATECFG@1.1001:Clause">
    <vt:lpwstr/>
  </property>
  <property fmtid="{D5CDD505-2E9C-101B-9397-08002B2CF9AE}" pid="117" name="FSC#ATSTATECFG@1.1001:ApprovedSignature">
    <vt:lpwstr/>
  </property>
  <property fmtid="{D5CDD505-2E9C-101B-9397-08002B2CF9AE}" pid="118" name="FSC#ATSTATECFG@1.1001:BankAccount">
    <vt:lpwstr/>
  </property>
  <property fmtid="{D5CDD505-2E9C-101B-9397-08002B2CF9AE}" pid="119" name="FSC#ATSTATECFG@1.1001:BankAccountOwner">
    <vt:lpwstr/>
  </property>
  <property fmtid="{D5CDD505-2E9C-101B-9397-08002B2CF9AE}" pid="120" name="FSC#ATSTATECFG@1.1001:BankInstitute">
    <vt:lpwstr/>
  </property>
  <property fmtid="{D5CDD505-2E9C-101B-9397-08002B2CF9AE}" pid="121" name="FSC#ATSTATECFG@1.1001:BankAccountID">
    <vt:lpwstr/>
  </property>
  <property fmtid="{D5CDD505-2E9C-101B-9397-08002B2CF9AE}" pid="122" name="FSC#ATSTATECFG@1.1001:BankAccountIBAN">
    <vt:lpwstr/>
  </property>
  <property fmtid="{D5CDD505-2E9C-101B-9397-08002B2CF9AE}" pid="123" name="FSC#ATSTATECFG@1.1001:BankAccountBIC">
    <vt:lpwstr/>
  </property>
  <property fmtid="{D5CDD505-2E9C-101B-9397-08002B2CF9AE}" pid="124" name="FSC#ATSTATECFG@1.1001:BankName">
    <vt:lpwstr/>
  </property>
  <property fmtid="{D5CDD505-2E9C-101B-9397-08002B2CF9AE}" pid="125" name="FSC#FSCFOLIO@1.1001:docpropproject">
    <vt:lpwstr/>
  </property>
</Properties>
</file>